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наполняемости ЭЖ\2021-2022\Ноябрь 2021\"/>
    </mc:Choice>
  </mc:AlternateContent>
  <bookViews>
    <workbookView xWindow="-105" yWindow="-105" windowWidth="23250" windowHeight="12570" tabRatio="679" firstSheet="16" activeTab="21"/>
  </bookViews>
  <sheets>
    <sheet name="Месяц" sheetId="36" state="hidden" r:id="rId1"/>
    <sheet name="А-Сахалинский" sheetId="1" r:id="rId2"/>
    <sheet name="Анива" sheetId="35" r:id="rId3"/>
    <sheet name="Долинск" sheetId="2" r:id="rId4"/>
    <sheet name="Корсаков" sheetId="15" r:id="rId5"/>
    <sheet name="Курильск" sheetId="5" r:id="rId6"/>
    <sheet name="Макаров" sheetId="6" r:id="rId7"/>
    <sheet name="Невельск" sheetId="7" r:id="rId8"/>
    <sheet name="Ноглики" sheetId="8" r:id="rId9"/>
    <sheet name="Оха" sheetId="9" r:id="rId10"/>
    <sheet name="Поронайск" sheetId="13" r:id="rId11"/>
    <sheet name="С-Курильск" sheetId="21" r:id="rId12"/>
    <sheet name="Смирных" sheetId="10" r:id="rId13"/>
    <sheet name="Томари" sheetId="11" r:id="rId14"/>
    <sheet name="Тымовское" sheetId="14" r:id="rId15"/>
    <sheet name="Углегорск" sheetId="18" r:id="rId16"/>
    <sheet name="Холмск" sheetId="17" r:id="rId17"/>
    <sheet name="Ю-Курильск" sheetId="20" r:id="rId18"/>
    <sheet name="Ю-Сахалинск" sheetId="12" r:id="rId19"/>
    <sheet name="Свод по региону_МО" sheetId="22" r:id="rId20"/>
    <sheet name="Свод по региону ООО" sheetId="33" r:id="rId21"/>
    <sheet name="Гос и частные школы " sheetId="39" r:id="rId22"/>
    <sheet name="Лист1" sheetId="38" state="hidden" r:id="rId23"/>
  </sheets>
  <definedNames>
    <definedName name="_xlnm._FilterDatabase" localSheetId="2" hidden="1">Анива!$A$1:$AS$10</definedName>
    <definedName name="_xlnm._FilterDatabase" localSheetId="1" hidden="1">'А-Сахалинский'!$A$1:$AS$9</definedName>
    <definedName name="_xlnm._FilterDatabase" localSheetId="21" hidden="1">'Гос и частные школы '!$A$1:$AS$8</definedName>
    <definedName name="_xlnm._FilterDatabase" localSheetId="3" hidden="1">Долинск!$A$1:$AS$12</definedName>
    <definedName name="_xlnm._FilterDatabase" localSheetId="4" hidden="1">Корсаков!$A$1:$AS$16</definedName>
    <definedName name="_xlnm._FilterDatabase" localSheetId="5" hidden="1">Курильск!$A$1:$AS$1</definedName>
    <definedName name="_xlnm._FilterDatabase" localSheetId="22" hidden="1">Лист1!$A$3:$AR$15</definedName>
    <definedName name="_xlnm._FilterDatabase" localSheetId="6" hidden="1">Макаров!$A$1:$AS$6</definedName>
    <definedName name="_xlnm._FilterDatabase" localSheetId="7" hidden="1">Невельск!$A$1:$AS$7</definedName>
    <definedName name="_xlnm._FilterDatabase" localSheetId="8" hidden="1">Ноглики!$A$1:$AS$8</definedName>
    <definedName name="_xlnm._FilterDatabase" localSheetId="9" hidden="1">Оха!$A$1:$AS$10</definedName>
    <definedName name="_xlnm._FilterDatabase" localSheetId="10" hidden="1">Поронайск!$A$1:$AS$14</definedName>
    <definedName name="_xlnm._FilterDatabase" localSheetId="20" hidden="1">'Свод по региону ООО'!$A$1:$AP$161</definedName>
    <definedName name="_xlnm._FilterDatabase" localSheetId="19" hidden="1">'Свод по региону_МО'!$A$2:$D$20</definedName>
    <definedName name="_xlnm._FilterDatabase" localSheetId="12" hidden="1">Смирных!$A$1:$AS$9</definedName>
    <definedName name="_xlnm._FilterDatabase" localSheetId="13" hidden="1">Томари!$A$1:$AS$7</definedName>
    <definedName name="_xlnm._FilterDatabase" localSheetId="14" hidden="1">Тымовское!$A$1:$AS$13</definedName>
    <definedName name="_xlnm._FilterDatabase" localSheetId="15" hidden="1">Углегорск!$A$1:$AS$13</definedName>
    <definedName name="_xlnm._FilterDatabase" localSheetId="16" hidden="1">Холмск!$A$1:$AS$14</definedName>
    <definedName name="_xlnm._FilterDatabase" localSheetId="17" hidden="1">'Ю-Курильск'!$A$1:$AS$7</definedName>
    <definedName name="_xlnm._FilterDatabase" localSheetId="18" hidden="1">'Ю-Сахалинск'!$A$1:$AP$35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5" i="39" l="1"/>
  <c r="AR5" i="39"/>
  <c r="AQ5" i="39"/>
  <c r="AN5" i="39"/>
  <c r="AM5" i="39"/>
  <c r="AJ5" i="39"/>
  <c r="AK5" i="39" s="1"/>
  <c r="AH5" i="39"/>
  <c r="AG5" i="39"/>
  <c r="AE5" i="39"/>
  <c r="AC5" i="39"/>
  <c r="AA5" i="39"/>
  <c r="Y5" i="39"/>
  <c r="X5" i="39"/>
  <c r="V5" i="39"/>
  <c r="T5" i="39"/>
  <c r="P5" i="39"/>
  <c r="N5" i="39"/>
  <c r="J5" i="39"/>
  <c r="AN6" i="39"/>
  <c r="AM6" i="39"/>
  <c r="AK6" i="39"/>
  <c r="AH6" i="39"/>
  <c r="AE6" i="39"/>
  <c r="AC6" i="39"/>
  <c r="AA6" i="39"/>
  <c r="Y6" i="39"/>
  <c r="X6" i="39"/>
  <c r="V6" i="39"/>
  <c r="T6" i="39"/>
  <c r="P6" i="39"/>
  <c r="N6" i="39"/>
  <c r="J6" i="39"/>
  <c r="AS4" i="39"/>
  <c r="AR4" i="39"/>
  <c r="AQ4" i="39"/>
  <c r="AM4" i="39"/>
  <c r="AN4" i="39" s="1"/>
  <c r="AJ4" i="39"/>
  <c r="AK4" i="39" s="1"/>
  <c r="AG4" i="39"/>
  <c r="AH4" i="39" s="1"/>
  <c r="AE4" i="39"/>
  <c r="AC4" i="39"/>
  <c r="AA4" i="39"/>
  <c r="Y4" i="39"/>
  <c r="X4" i="39"/>
  <c r="V4" i="39"/>
  <c r="T4" i="39"/>
  <c r="P4" i="39"/>
  <c r="N4" i="39"/>
  <c r="J4" i="39"/>
  <c r="AM7" i="39"/>
  <c r="AN7" i="39" s="1"/>
  <c r="AJ7" i="39"/>
  <c r="AK7" i="39" s="1"/>
  <c r="AG7" i="39"/>
  <c r="AH7" i="39" s="1"/>
  <c r="AE7" i="39"/>
  <c r="AC7" i="39"/>
  <c r="AA7" i="39"/>
  <c r="Y7" i="39"/>
  <c r="X7" i="39"/>
  <c r="V7" i="39"/>
  <c r="T7" i="39"/>
  <c r="P7" i="39"/>
  <c r="N7" i="39"/>
  <c r="J7" i="39"/>
  <c r="AN8" i="39"/>
  <c r="AK8" i="39"/>
  <c r="AH8" i="39"/>
  <c r="AE8" i="39"/>
  <c r="AC8" i="39"/>
  <c r="V8" i="39"/>
  <c r="T8" i="39"/>
  <c r="N8" i="39"/>
  <c r="AS161" i="33"/>
  <c r="AR161" i="33"/>
  <c r="AQ161" i="33"/>
  <c r="AM55" i="33"/>
  <c r="AN55" i="33" s="1"/>
  <c r="AJ55" i="33"/>
  <c r="AK55" i="33" s="1"/>
  <c r="AG55" i="33"/>
  <c r="AH55" i="33" s="1"/>
  <c r="AE55" i="33"/>
  <c r="AC55" i="33"/>
  <c r="AA55" i="33"/>
  <c r="Y55" i="33"/>
  <c r="X55" i="33"/>
  <c r="V55" i="33"/>
  <c r="T55" i="33"/>
  <c r="P55" i="33"/>
  <c r="N55" i="33"/>
  <c r="J55" i="33"/>
  <c r="AM140" i="33"/>
  <c r="AN140" i="33" s="1"/>
  <c r="AK140" i="33"/>
  <c r="AH140" i="33"/>
  <c r="AE140" i="33"/>
  <c r="AC140" i="33"/>
  <c r="AA140" i="33"/>
  <c r="Y140" i="33"/>
  <c r="X140" i="33"/>
  <c r="V140" i="33"/>
  <c r="T140" i="33"/>
  <c r="P140" i="33"/>
  <c r="N140" i="33"/>
  <c r="J140" i="33"/>
  <c r="AS159" i="33"/>
  <c r="AR159" i="33"/>
  <c r="AQ159" i="33"/>
  <c r="AM31" i="33"/>
  <c r="AN31" i="33" s="1"/>
  <c r="AJ31" i="33"/>
  <c r="AK31" i="33" s="1"/>
  <c r="AG31" i="33"/>
  <c r="AH31" i="33" s="1"/>
  <c r="AE31" i="33"/>
  <c r="AC31" i="33"/>
  <c r="AA31" i="33"/>
  <c r="Y31" i="33"/>
  <c r="X31" i="33"/>
  <c r="V31" i="33"/>
  <c r="T31" i="33"/>
  <c r="P31" i="33"/>
  <c r="N31" i="33"/>
  <c r="J31" i="33"/>
  <c r="AM160" i="33"/>
  <c r="AN160" i="33" s="1"/>
  <c r="AJ160" i="33"/>
  <c r="AK160" i="33" s="1"/>
  <c r="AG160" i="33"/>
  <c r="AH160" i="33" s="1"/>
  <c r="AE160" i="33"/>
  <c r="AC160" i="33"/>
  <c r="AA160" i="33"/>
  <c r="Y160" i="33"/>
  <c r="X160" i="33"/>
  <c r="V160" i="33"/>
  <c r="T160" i="33"/>
  <c r="P160" i="33"/>
  <c r="N160" i="33"/>
  <c r="J160" i="33"/>
  <c r="AN161" i="33"/>
  <c r="AK161" i="33"/>
  <c r="AH161" i="33"/>
  <c r="AE161" i="33"/>
  <c r="AC161" i="33"/>
  <c r="V161" i="33"/>
  <c r="T161" i="33"/>
  <c r="N161" i="33"/>
  <c r="AS156" i="33"/>
  <c r="AR156" i="33"/>
  <c r="AQ156" i="33"/>
  <c r="AM146" i="33"/>
  <c r="AN146" i="33" s="1"/>
  <c r="AJ146" i="33"/>
  <c r="AK146" i="33" s="1"/>
  <c r="AG146" i="33"/>
  <c r="AH146" i="33" s="1"/>
  <c r="AE146" i="33"/>
  <c r="AC146" i="33"/>
  <c r="AA146" i="33"/>
  <c r="Y146" i="33"/>
  <c r="X146" i="33"/>
  <c r="V146" i="33"/>
  <c r="T146" i="33"/>
  <c r="P146" i="33"/>
  <c r="N146" i="33"/>
  <c r="J146" i="33"/>
  <c r="AS155" i="33"/>
  <c r="AR155" i="33"/>
  <c r="AQ155" i="33"/>
  <c r="AM138" i="33"/>
  <c r="AN138" i="33" s="1"/>
  <c r="AJ138" i="33"/>
  <c r="AK138" i="33" s="1"/>
  <c r="AG138" i="33"/>
  <c r="AH138" i="33" s="1"/>
  <c r="AE138" i="33"/>
  <c r="AC138" i="33"/>
  <c r="AA138" i="33"/>
  <c r="Y138" i="33"/>
  <c r="X138" i="33"/>
  <c r="V138" i="33"/>
  <c r="T138" i="33"/>
  <c r="P138" i="33"/>
  <c r="N138" i="33"/>
  <c r="J138" i="33"/>
  <c r="AS154" i="33"/>
  <c r="AR154" i="33"/>
  <c r="AQ154" i="33"/>
  <c r="AM128" i="33"/>
  <c r="AN128" i="33" s="1"/>
  <c r="AJ128" i="33"/>
  <c r="AK128" i="33" s="1"/>
  <c r="AG128" i="33"/>
  <c r="AH128" i="33" s="1"/>
  <c r="AE128" i="33"/>
  <c r="AC128" i="33"/>
  <c r="AA128" i="33"/>
  <c r="Y128" i="33"/>
  <c r="X128" i="33"/>
  <c r="V128" i="33"/>
  <c r="T128" i="33"/>
  <c r="P128" i="33"/>
  <c r="N128" i="33"/>
  <c r="J128" i="33"/>
  <c r="AS153" i="33"/>
  <c r="AR153" i="33"/>
  <c r="AQ153" i="33"/>
  <c r="AM127" i="33"/>
  <c r="AN127" i="33" s="1"/>
  <c r="AJ127" i="33"/>
  <c r="AK127" i="33" s="1"/>
  <c r="AG127" i="33"/>
  <c r="AH127" i="33" s="1"/>
  <c r="AE127" i="33"/>
  <c r="AC127" i="33"/>
  <c r="AA127" i="33"/>
  <c r="Y127" i="33"/>
  <c r="X127" i="33"/>
  <c r="V127" i="33"/>
  <c r="T127" i="33"/>
  <c r="P127" i="33"/>
  <c r="N127" i="33"/>
  <c r="J127" i="33"/>
  <c r="AS152" i="33"/>
  <c r="AR152" i="33"/>
  <c r="AQ152" i="33"/>
  <c r="AM126" i="33"/>
  <c r="AN126" i="33" s="1"/>
  <c r="AJ126" i="33"/>
  <c r="AK126" i="33" s="1"/>
  <c r="AG126" i="33"/>
  <c r="AH126" i="33" s="1"/>
  <c r="AE126" i="33"/>
  <c r="AC126" i="33"/>
  <c r="AA126" i="33"/>
  <c r="Y126" i="33"/>
  <c r="X126" i="33"/>
  <c r="V126" i="33"/>
  <c r="T126" i="33"/>
  <c r="P126" i="33"/>
  <c r="N126" i="33"/>
  <c r="J126" i="33"/>
  <c r="AS151" i="33"/>
  <c r="AR151" i="33"/>
  <c r="AQ151" i="33"/>
  <c r="AM125" i="33"/>
  <c r="AN125" i="33" s="1"/>
  <c r="AJ125" i="33"/>
  <c r="AK125" i="33" s="1"/>
  <c r="AG125" i="33"/>
  <c r="AH125" i="33" s="1"/>
  <c r="AE125" i="33"/>
  <c r="AC125" i="33"/>
  <c r="AA125" i="33"/>
  <c r="Y125" i="33"/>
  <c r="X125" i="33"/>
  <c r="V125" i="33"/>
  <c r="T125" i="33"/>
  <c r="P125" i="33"/>
  <c r="N125" i="33"/>
  <c r="J125" i="33"/>
  <c r="AS150" i="33"/>
  <c r="AR150" i="33"/>
  <c r="AQ150" i="33"/>
  <c r="AM124" i="33"/>
  <c r="AN124" i="33" s="1"/>
  <c r="AJ124" i="33"/>
  <c r="AK124" i="33" s="1"/>
  <c r="AG124" i="33"/>
  <c r="AH124" i="33" s="1"/>
  <c r="AE124" i="33"/>
  <c r="AC124" i="33"/>
  <c r="AA124" i="33"/>
  <c r="Y124" i="33"/>
  <c r="X124" i="33"/>
  <c r="V124" i="33"/>
  <c r="T124" i="33"/>
  <c r="P124" i="33"/>
  <c r="N124" i="33"/>
  <c r="J124" i="33"/>
  <c r="AS149" i="33"/>
  <c r="AR149" i="33"/>
  <c r="AQ149" i="33"/>
  <c r="AM109" i="33"/>
  <c r="AN109" i="33" s="1"/>
  <c r="AJ109" i="33"/>
  <c r="AK109" i="33" s="1"/>
  <c r="AG109" i="33"/>
  <c r="AH109" i="33" s="1"/>
  <c r="AE109" i="33"/>
  <c r="AC109" i="33"/>
  <c r="AA109" i="33"/>
  <c r="Y109" i="33"/>
  <c r="X109" i="33"/>
  <c r="V109" i="33"/>
  <c r="T109" i="33"/>
  <c r="P109" i="33"/>
  <c r="N109" i="33"/>
  <c r="J109" i="33"/>
  <c r="AS148" i="33"/>
  <c r="AR148" i="33"/>
  <c r="AQ148" i="33"/>
  <c r="AM108" i="33"/>
  <c r="AN108" i="33" s="1"/>
  <c r="AJ108" i="33"/>
  <c r="AK108" i="33" s="1"/>
  <c r="AG108" i="33"/>
  <c r="AH108" i="33" s="1"/>
  <c r="AE108" i="33"/>
  <c r="AC108" i="33"/>
  <c r="AA108" i="33"/>
  <c r="Y108" i="33"/>
  <c r="X108" i="33"/>
  <c r="V108" i="33"/>
  <c r="T108" i="33"/>
  <c r="P108" i="33"/>
  <c r="N108" i="33"/>
  <c r="J108" i="33"/>
  <c r="AS147" i="33"/>
  <c r="AR147" i="33"/>
  <c r="AQ147" i="33"/>
  <c r="AM107" i="33"/>
  <c r="AN107" i="33" s="1"/>
  <c r="AJ107" i="33"/>
  <c r="AK107" i="33" s="1"/>
  <c r="AG107" i="33"/>
  <c r="AH107" i="33" s="1"/>
  <c r="AE107" i="33"/>
  <c r="AC107" i="33"/>
  <c r="AA107" i="33"/>
  <c r="Y107" i="33"/>
  <c r="X107" i="33"/>
  <c r="V107" i="33"/>
  <c r="T107" i="33"/>
  <c r="P107" i="33"/>
  <c r="N107" i="33"/>
  <c r="J107" i="33"/>
  <c r="AS146" i="33"/>
  <c r="AR146" i="33"/>
  <c r="AQ146" i="33"/>
  <c r="AM106" i="33"/>
  <c r="AN106" i="33" s="1"/>
  <c r="AJ106" i="33"/>
  <c r="AK106" i="33" s="1"/>
  <c r="AG106" i="33"/>
  <c r="AH106" i="33" s="1"/>
  <c r="AE106" i="33"/>
  <c r="AC106" i="33"/>
  <c r="AA106" i="33"/>
  <c r="Y106" i="33"/>
  <c r="X106" i="33"/>
  <c r="V106" i="33"/>
  <c r="T106" i="33"/>
  <c r="P106" i="33"/>
  <c r="N106" i="33"/>
  <c r="J106" i="33"/>
  <c r="AS145" i="33"/>
  <c r="AR145" i="33"/>
  <c r="AQ145" i="33"/>
  <c r="AM105" i="33"/>
  <c r="AN105" i="33" s="1"/>
  <c r="AJ105" i="33"/>
  <c r="AK105" i="33" s="1"/>
  <c r="AG105" i="33"/>
  <c r="AH105" i="33" s="1"/>
  <c r="AE105" i="33"/>
  <c r="AC105" i="33"/>
  <c r="AA105" i="33"/>
  <c r="Y105" i="33"/>
  <c r="X105" i="33"/>
  <c r="V105" i="33"/>
  <c r="T105" i="33"/>
  <c r="P105" i="33"/>
  <c r="N105" i="33"/>
  <c r="J105" i="33"/>
  <c r="AS144" i="33"/>
  <c r="AR144" i="33"/>
  <c r="AQ144" i="33"/>
  <c r="AM104" i="33"/>
  <c r="AN104" i="33" s="1"/>
  <c r="AJ104" i="33"/>
  <c r="AK104" i="33" s="1"/>
  <c r="AG104" i="33"/>
  <c r="AH104" i="33" s="1"/>
  <c r="AE104" i="33"/>
  <c r="AC104" i="33"/>
  <c r="AA104" i="33"/>
  <c r="Y104" i="33"/>
  <c r="X104" i="33"/>
  <c r="V104" i="33"/>
  <c r="T104" i="33"/>
  <c r="P104" i="33"/>
  <c r="N104" i="33"/>
  <c r="J104" i="33"/>
  <c r="AS143" i="33"/>
  <c r="AR143" i="33"/>
  <c r="AQ143" i="33"/>
  <c r="AM103" i="33"/>
  <c r="AN103" i="33" s="1"/>
  <c r="AJ103" i="33"/>
  <c r="AK103" i="33" s="1"/>
  <c r="AG103" i="33"/>
  <c r="AH103" i="33" s="1"/>
  <c r="AE103" i="33"/>
  <c r="AC103" i="33"/>
  <c r="AA103" i="33"/>
  <c r="Y103" i="33"/>
  <c r="X103" i="33"/>
  <c r="V103" i="33"/>
  <c r="T103" i="33"/>
  <c r="P103" i="33"/>
  <c r="N103" i="33"/>
  <c r="J103" i="33"/>
  <c r="AS142" i="33"/>
  <c r="AR142" i="33"/>
  <c r="AQ142" i="33"/>
  <c r="AM81" i="33"/>
  <c r="AN81" i="33" s="1"/>
  <c r="AJ81" i="33"/>
  <c r="AK81" i="33" s="1"/>
  <c r="AG81" i="33"/>
  <c r="AH81" i="33" s="1"/>
  <c r="AE81" i="33"/>
  <c r="AC81" i="33"/>
  <c r="AA81" i="33"/>
  <c r="Y81" i="33"/>
  <c r="X81" i="33"/>
  <c r="V81" i="33"/>
  <c r="T81" i="33"/>
  <c r="P81" i="33"/>
  <c r="N81" i="33"/>
  <c r="J81" i="33"/>
  <c r="AS141" i="33"/>
  <c r="AR141" i="33"/>
  <c r="AQ141" i="33"/>
  <c r="AM80" i="33"/>
  <c r="AN80" i="33" s="1"/>
  <c r="AJ80" i="33"/>
  <c r="AK80" i="33" s="1"/>
  <c r="AG80" i="33"/>
  <c r="AH80" i="33" s="1"/>
  <c r="AE80" i="33"/>
  <c r="AC80" i="33"/>
  <c r="AA80" i="33"/>
  <c r="Y80" i="33"/>
  <c r="X80" i="33"/>
  <c r="V80" i="33"/>
  <c r="T80" i="33"/>
  <c r="P80" i="33"/>
  <c r="N80" i="33"/>
  <c r="J80" i="33"/>
  <c r="AS140" i="33"/>
  <c r="AR140" i="33"/>
  <c r="AQ140" i="33"/>
  <c r="AM79" i="33"/>
  <c r="AN79" i="33" s="1"/>
  <c r="AJ79" i="33"/>
  <c r="AK79" i="33" s="1"/>
  <c r="AG79" i="33"/>
  <c r="AH79" i="33" s="1"/>
  <c r="AE79" i="33"/>
  <c r="AC79" i="33"/>
  <c r="AA79" i="33"/>
  <c r="Y79" i="33"/>
  <c r="X79" i="33"/>
  <c r="V79" i="33"/>
  <c r="T79" i="33"/>
  <c r="P79" i="33"/>
  <c r="N79" i="33"/>
  <c r="J79" i="33"/>
  <c r="AS139" i="33"/>
  <c r="AR139" i="33"/>
  <c r="AQ139" i="33"/>
  <c r="AM78" i="33"/>
  <c r="AN78" i="33" s="1"/>
  <c r="AJ78" i="33"/>
  <c r="AK78" i="33" s="1"/>
  <c r="AG78" i="33"/>
  <c r="AH78" i="33" s="1"/>
  <c r="AE78" i="33"/>
  <c r="AC78" i="33"/>
  <c r="AA78" i="33"/>
  <c r="Y78" i="33"/>
  <c r="X78" i="33"/>
  <c r="V78" i="33"/>
  <c r="T78" i="33"/>
  <c r="P78" i="33"/>
  <c r="N78" i="33"/>
  <c r="J78" i="33"/>
  <c r="AS138" i="33"/>
  <c r="AR138" i="33"/>
  <c r="AQ138" i="33"/>
  <c r="AM77" i="33"/>
  <c r="AN77" i="33" s="1"/>
  <c r="AJ77" i="33"/>
  <c r="AK77" i="33" s="1"/>
  <c r="AG77" i="33"/>
  <c r="AH77" i="33" s="1"/>
  <c r="AE77" i="33"/>
  <c r="AC77" i="33"/>
  <c r="AA77" i="33"/>
  <c r="Y77" i="33"/>
  <c r="X77" i="33"/>
  <c r="V77" i="33"/>
  <c r="T77" i="33"/>
  <c r="P77" i="33"/>
  <c r="N77" i="33"/>
  <c r="J77" i="33"/>
  <c r="AS137" i="33"/>
  <c r="AR137" i="33"/>
  <c r="AQ137" i="33"/>
  <c r="AM76" i="33"/>
  <c r="AN76" i="33" s="1"/>
  <c r="AJ76" i="33"/>
  <c r="AK76" i="33" s="1"/>
  <c r="AG76" i="33"/>
  <c r="AH76" i="33" s="1"/>
  <c r="AE76" i="33"/>
  <c r="AC76" i="33"/>
  <c r="AA76" i="33"/>
  <c r="Y76" i="33"/>
  <c r="X76" i="33"/>
  <c r="V76" i="33"/>
  <c r="T76" i="33"/>
  <c r="P76" i="33"/>
  <c r="N76" i="33"/>
  <c r="J76" i="33"/>
  <c r="AS136" i="33"/>
  <c r="AR136" i="33"/>
  <c r="AQ136" i="33"/>
  <c r="AM75" i="33"/>
  <c r="AN75" i="33" s="1"/>
  <c r="AJ75" i="33"/>
  <c r="AK75" i="33" s="1"/>
  <c r="AG75" i="33"/>
  <c r="AH75" i="33" s="1"/>
  <c r="AE75" i="33"/>
  <c r="AC75" i="33"/>
  <c r="AA75" i="33"/>
  <c r="Y75" i="33"/>
  <c r="X75" i="33"/>
  <c r="V75" i="33"/>
  <c r="T75" i="33"/>
  <c r="P75" i="33"/>
  <c r="N75" i="33"/>
  <c r="J75" i="33"/>
  <c r="AS135" i="33"/>
  <c r="AR135" i="33"/>
  <c r="AQ135" i="33"/>
  <c r="AM54" i="33"/>
  <c r="AN54" i="33" s="1"/>
  <c r="AJ54" i="33"/>
  <c r="AK54" i="33" s="1"/>
  <c r="AG54" i="33"/>
  <c r="AH54" i="33" s="1"/>
  <c r="AE54" i="33"/>
  <c r="AC54" i="33"/>
  <c r="AA54" i="33"/>
  <c r="Y54" i="33"/>
  <c r="X54" i="33"/>
  <c r="V54" i="33"/>
  <c r="T54" i="33"/>
  <c r="P54" i="33"/>
  <c r="N54" i="33"/>
  <c r="J54" i="33"/>
  <c r="AS134" i="33"/>
  <c r="AR134" i="33"/>
  <c r="AQ134" i="33"/>
  <c r="AM53" i="33"/>
  <c r="AN53" i="33" s="1"/>
  <c r="AJ53" i="33"/>
  <c r="AK53" i="33" s="1"/>
  <c r="AG53" i="33"/>
  <c r="AH53" i="33" s="1"/>
  <c r="AE53" i="33"/>
  <c r="AC53" i="33"/>
  <c r="AA53" i="33"/>
  <c r="Y53" i="33"/>
  <c r="X53" i="33"/>
  <c r="V53" i="33"/>
  <c r="T53" i="33"/>
  <c r="P53" i="33"/>
  <c r="N53" i="33"/>
  <c r="J53" i="33"/>
  <c r="AS133" i="33"/>
  <c r="AR133" i="33"/>
  <c r="AQ133" i="33"/>
  <c r="AM52" i="33"/>
  <c r="AN52" i="33" s="1"/>
  <c r="AJ52" i="33"/>
  <c r="AK52" i="33" s="1"/>
  <c r="AG52" i="33"/>
  <c r="AH52" i="33" s="1"/>
  <c r="AE52" i="33"/>
  <c r="AC52" i="33"/>
  <c r="AA52" i="33"/>
  <c r="Y52" i="33"/>
  <c r="X52" i="33"/>
  <c r="V52" i="33"/>
  <c r="T52" i="33"/>
  <c r="P52" i="33"/>
  <c r="N52" i="33"/>
  <c r="J52" i="33"/>
  <c r="AS132" i="33"/>
  <c r="AR132" i="33"/>
  <c r="AQ132" i="33"/>
  <c r="AM51" i="33"/>
  <c r="AN51" i="33" s="1"/>
  <c r="AJ51" i="33"/>
  <c r="AK51" i="33" s="1"/>
  <c r="AG51" i="33"/>
  <c r="AH51" i="33" s="1"/>
  <c r="AE51" i="33"/>
  <c r="AC51" i="33"/>
  <c r="AA51" i="33"/>
  <c r="Y51" i="33"/>
  <c r="X51" i="33"/>
  <c r="V51" i="33"/>
  <c r="T51" i="33"/>
  <c r="P51" i="33"/>
  <c r="N51" i="33"/>
  <c r="J51" i="33"/>
  <c r="AS131" i="33"/>
  <c r="AR131" i="33"/>
  <c r="AQ131" i="33"/>
  <c r="AM50" i="33"/>
  <c r="AN50" i="33" s="1"/>
  <c r="AJ50" i="33"/>
  <c r="AK50" i="33" s="1"/>
  <c r="AG50" i="33"/>
  <c r="AH50" i="33" s="1"/>
  <c r="AE50" i="33"/>
  <c r="AC50" i="33"/>
  <c r="AA50" i="33"/>
  <c r="Y50" i="33"/>
  <c r="X50" i="33"/>
  <c r="V50" i="33"/>
  <c r="T50" i="33"/>
  <c r="P50" i="33"/>
  <c r="N50" i="33"/>
  <c r="J50" i="33"/>
  <c r="AS130" i="33"/>
  <c r="AR130" i="33"/>
  <c r="AQ130" i="33"/>
  <c r="AM32" i="33"/>
  <c r="AN32" i="33" s="1"/>
  <c r="AJ32" i="33"/>
  <c r="AK32" i="33" s="1"/>
  <c r="AG32" i="33"/>
  <c r="AH32" i="33" s="1"/>
  <c r="AE32" i="33"/>
  <c r="AC32" i="33"/>
  <c r="AA32" i="33"/>
  <c r="Y32" i="33"/>
  <c r="X32" i="33"/>
  <c r="V32" i="33"/>
  <c r="T32" i="33"/>
  <c r="P32" i="33"/>
  <c r="N32" i="33"/>
  <c r="J32" i="33"/>
  <c r="AS129" i="33"/>
  <c r="AR129" i="33"/>
  <c r="AQ129" i="33"/>
  <c r="AM30" i="33"/>
  <c r="AN30" i="33" s="1"/>
  <c r="AJ30" i="33"/>
  <c r="AK30" i="33" s="1"/>
  <c r="AG30" i="33"/>
  <c r="AH30" i="33" s="1"/>
  <c r="AE30" i="33"/>
  <c r="AC30" i="33"/>
  <c r="AA30" i="33"/>
  <c r="Y30" i="33"/>
  <c r="X30" i="33"/>
  <c r="V30" i="33"/>
  <c r="T30" i="33"/>
  <c r="P30" i="33"/>
  <c r="N30" i="33"/>
  <c r="J30" i="33"/>
  <c r="AS128" i="33"/>
  <c r="AR128" i="33"/>
  <c r="AQ128" i="33"/>
  <c r="AM29" i="33"/>
  <c r="AN29" i="33" s="1"/>
  <c r="AJ29" i="33"/>
  <c r="AK29" i="33" s="1"/>
  <c r="AG29" i="33"/>
  <c r="AH29" i="33" s="1"/>
  <c r="AE29" i="33"/>
  <c r="AC29" i="33"/>
  <c r="AA29" i="33"/>
  <c r="Y29" i="33"/>
  <c r="X29" i="33"/>
  <c r="V29" i="33"/>
  <c r="T29" i="33"/>
  <c r="P29" i="33"/>
  <c r="N29" i="33"/>
  <c r="J29" i="33"/>
  <c r="AS127" i="33"/>
  <c r="AR127" i="33"/>
  <c r="AQ127" i="33"/>
  <c r="AM28" i="33"/>
  <c r="AN28" i="33" s="1"/>
  <c r="AJ28" i="33"/>
  <c r="AK28" i="33" s="1"/>
  <c r="AG28" i="33"/>
  <c r="AH28" i="33" s="1"/>
  <c r="AE28" i="33"/>
  <c r="AC28" i="33"/>
  <c r="AA28" i="33"/>
  <c r="Y28" i="33"/>
  <c r="X28" i="33"/>
  <c r="V28" i="33"/>
  <c r="T28" i="33"/>
  <c r="P28" i="33"/>
  <c r="N28" i="33"/>
  <c r="J28" i="33"/>
  <c r="AS126" i="33"/>
  <c r="AR126" i="33"/>
  <c r="AQ126" i="33"/>
  <c r="AM14" i="33"/>
  <c r="AN14" i="33" s="1"/>
  <c r="AJ14" i="33"/>
  <c r="AK14" i="33" s="1"/>
  <c r="AG14" i="33"/>
  <c r="AH14" i="33" s="1"/>
  <c r="AE14" i="33"/>
  <c r="AC14" i="33"/>
  <c r="AA14" i="33"/>
  <c r="Y14" i="33"/>
  <c r="X14" i="33"/>
  <c r="V14" i="33"/>
  <c r="T14" i="33"/>
  <c r="P14" i="33"/>
  <c r="N14" i="33"/>
  <c r="J14" i="33"/>
  <c r="AS125" i="33"/>
  <c r="AR125" i="33"/>
  <c r="AQ125" i="33"/>
  <c r="AM13" i="33"/>
  <c r="AN13" i="33" s="1"/>
  <c r="AJ13" i="33"/>
  <c r="AK13" i="33" s="1"/>
  <c r="AG13" i="33"/>
  <c r="AH13" i="33" s="1"/>
  <c r="AE13" i="33"/>
  <c r="AC13" i="33"/>
  <c r="AA13" i="33"/>
  <c r="Y13" i="33"/>
  <c r="X13" i="33"/>
  <c r="V13" i="33"/>
  <c r="T13" i="33"/>
  <c r="P13" i="33"/>
  <c r="N13" i="33"/>
  <c r="J13" i="33"/>
  <c r="AS124" i="33"/>
  <c r="AR124" i="33"/>
  <c r="AQ124" i="33"/>
  <c r="AM137" i="33"/>
  <c r="AN137" i="33" s="1"/>
  <c r="AJ137" i="33"/>
  <c r="AK137" i="33" s="1"/>
  <c r="AG137" i="33"/>
  <c r="AH137" i="33" s="1"/>
  <c r="AE137" i="33"/>
  <c r="AC137" i="33"/>
  <c r="AA137" i="33"/>
  <c r="Y137" i="33"/>
  <c r="X137" i="33"/>
  <c r="V137" i="33"/>
  <c r="T137" i="33"/>
  <c r="P137" i="33"/>
  <c r="N137" i="33"/>
  <c r="J137" i="33"/>
  <c r="AS123" i="33"/>
  <c r="AR123" i="33"/>
  <c r="AQ123" i="33"/>
  <c r="AM123" i="33"/>
  <c r="AN123" i="33" s="1"/>
  <c r="AJ123" i="33"/>
  <c r="AK123" i="33" s="1"/>
  <c r="AG123" i="33"/>
  <c r="AH123" i="33" s="1"/>
  <c r="AE123" i="33"/>
  <c r="AC123" i="33"/>
  <c r="AA123" i="33"/>
  <c r="Y123" i="33"/>
  <c r="X123" i="33"/>
  <c r="V123" i="33"/>
  <c r="T123" i="33"/>
  <c r="P123" i="33"/>
  <c r="N123" i="33"/>
  <c r="J123" i="33"/>
  <c r="AS122" i="33"/>
  <c r="AR122" i="33"/>
  <c r="AQ122" i="33"/>
  <c r="AM49" i="33"/>
  <c r="AN49" i="33" s="1"/>
  <c r="AJ49" i="33"/>
  <c r="AK49" i="33" s="1"/>
  <c r="AG49" i="33"/>
  <c r="AH49" i="33" s="1"/>
  <c r="AE49" i="33"/>
  <c r="AC49" i="33"/>
  <c r="AA49" i="33"/>
  <c r="Y49" i="33"/>
  <c r="X49" i="33"/>
  <c r="V49" i="33"/>
  <c r="T49" i="33"/>
  <c r="P49" i="33"/>
  <c r="N49" i="33"/>
  <c r="J49" i="33"/>
  <c r="AS121" i="33"/>
  <c r="AR121" i="33"/>
  <c r="AQ121" i="33"/>
  <c r="AM48" i="33"/>
  <c r="AN48" i="33" s="1"/>
  <c r="AJ48" i="33"/>
  <c r="AK48" i="33" s="1"/>
  <c r="AG48" i="33"/>
  <c r="AH48" i="33" s="1"/>
  <c r="AE48" i="33"/>
  <c r="AC48" i="33"/>
  <c r="AA48" i="33"/>
  <c r="Y48" i="33"/>
  <c r="X48" i="33"/>
  <c r="V48" i="33"/>
  <c r="T48" i="33"/>
  <c r="P48" i="33"/>
  <c r="N48" i="33"/>
  <c r="J48" i="33"/>
  <c r="AS120" i="33"/>
  <c r="AR120" i="33"/>
  <c r="AQ120" i="33"/>
  <c r="AM47" i="33"/>
  <c r="AN47" i="33" s="1"/>
  <c r="AJ47" i="33"/>
  <c r="AK47" i="33" s="1"/>
  <c r="AG47" i="33"/>
  <c r="AH47" i="33" s="1"/>
  <c r="AE47" i="33"/>
  <c r="AC47" i="33"/>
  <c r="AA47" i="33"/>
  <c r="Y47" i="33"/>
  <c r="X47" i="33"/>
  <c r="V47" i="33"/>
  <c r="T47" i="33"/>
  <c r="P47" i="33"/>
  <c r="N47" i="33"/>
  <c r="J47" i="33"/>
  <c r="AS119" i="33"/>
  <c r="AR119" i="33"/>
  <c r="AQ119" i="33"/>
  <c r="AM147" i="33"/>
  <c r="AN147" i="33" s="1"/>
  <c r="AJ147" i="33"/>
  <c r="AK147" i="33" s="1"/>
  <c r="AG147" i="33"/>
  <c r="AH147" i="33" s="1"/>
  <c r="AE147" i="33"/>
  <c r="AC147" i="33"/>
  <c r="AA147" i="33"/>
  <c r="Y147" i="33"/>
  <c r="X147" i="33"/>
  <c r="V147" i="33"/>
  <c r="T147" i="33"/>
  <c r="P147" i="33"/>
  <c r="N147" i="33"/>
  <c r="J147" i="33"/>
  <c r="AS118" i="33"/>
  <c r="AR118" i="33"/>
  <c r="AQ118" i="33"/>
  <c r="AM136" i="33"/>
  <c r="AN136" i="33" s="1"/>
  <c r="AJ136" i="33"/>
  <c r="AK136" i="33" s="1"/>
  <c r="AG136" i="33"/>
  <c r="AH136" i="33" s="1"/>
  <c r="AE136" i="33"/>
  <c r="AC136" i="33"/>
  <c r="AA136" i="33"/>
  <c r="Y136" i="33"/>
  <c r="X136" i="33"/>
  <c r="V136" i="33"/>
  <c r="T136" i="33"/>
  <c r="P136" i="33"/>
  <c r="N136" i="33"/>
  <c r="J136" i="33"/>
  <c r="AS117" i="33"/>
  <c r="AR117" i="33"/>
  <c r="AQ117" i="33"/>
  <c r="AM111" i="33"/>
  <c r="AN111" i="33" s="1"/>
  <c r="AJ111" i="33"/>
  <c r="AK111" i="33" s="1"/>
  <c r="AG111" i="33"/>
  <c r="AH111" i="33" s="1"/>
  <c r="AE111" i="33"/>
  <c r="AC111" i="33"/>
  <c r="AA111" i="33"/>
  <c r="Y111" i="33"/>
  <c r="X111" i="33"/>
  <c r="V111" i="33"/>
  <c r="T111" i="33"/>
  <c r="P111" i="33"/>
  <c r="N111" i="33"/>
  <c r="J111" i="33"/>
  <c r="AS116" i="33"/>
  <c r="AR116" i="33"/>
  <c r="AQ116" i="33"/>
  <c r="AM102" i="33"/>
  <c r="AN102" i="33" s="1"/>
  <c r="AJ102" i="33"/>
  <c r="AK102" i="33" s="1"/>
  <c r="AG102" i="33"/>
  <c r="AH102" i="33" s="1"/>
  <c r="AE102" i="33"/>
  <c r="AC102" i="33"/>
  <c r="AA102" i="33"/>
  <c r="Y102" i="33"/>
  <c r="X102" i="33"/>
  <c r="V102" i="33"/>
  <c r="T102" i="33"/>
  <c r="P102" i="33"/>
  <c r="N102" i="33"/>
  <c r="J102" i="33"/>
  <c r="AS115" i="33"/>
  <c r="AR115" i="33"/>
  <c r="AQ115" i="33"/>
  <c r="AM74" i="33"/>
  <c r="AN74" i="33" s="1"/>
  <c r="AJ74" i="33"/>
  <c r="AK74" i="33" s="1"/>
  <c r="AG74" i="33"/>
  <c r="AH74" i="33" s="1"/>
  <c r="AE74" i="33"/>
  <c r="AC74" i="33"/>
  <c r="AA74" i="33"/>
  <c r="Y74" i="33"/>
  <c r="X74" i="33"/>
  <c r="V74" i="33"/>
  <c r="T74" i="33"/>
  <c r="P74" i="33"/>
  <c r="N74" i="33"/>
  <c r="J74" i="33"/>
  <c r="AS114" i="33"/>
  <c r="AR114" i="33"/>
  <c r="AQ114" i="33"/>
  <c r="AM73" i="33"/>
  <c r="AN73" i="33" s="1"/>
  <c r="AJ73" i="33"/>
  <c r="AK73" i="33" s="1"/>
  <c r="AG73" i="33"/>
  <c r="AH73" i="33" s="1"/>
  <c r="AE73" i="33"/>
  <c r="AC73" i="33"/>
  <c r="AA73" i="33"/>
  <c r="Y73" i="33"/>
  <c r="X73" i="33"/>
  <c r="V73" i="33"/>
  <c r="T73" i="33"/>
  <c r="P73" i="33"/>
  <c r="N73" i="33"/>
  <c r="J73" i="33"/>
  <c r="AS113" i="33"/>
  <c r="AR113" i="33"/>
  <c r="AQ113" i="33"/>
  <c r="AM72" i="33"/>
  <c r="AN72" i="33" s="1"/>
  <c r="AJ72" i="33"/>
  <c r="AK72" i="33" s="1"/>
  <c r="AG72" i="33"/>
  <c r="AH72" i="33" s="1"/>
  <c r="AE72" i="33"/>
  <c r="AC72" i="33"/>
  <c r="AA72" i="33"/>
  <c r="Y72" i="33"/>
  <c r="X72" i="33"/>
  <c r="V72" i="33"/>
  <c r="T72" i="33"/>
  <c r="P72" i="33"/>
  <c r="N72" i="33"/>
  <c r="J72" i="33"/>
  <c r="AS112" i="33"/>
  <c r="AR112" i="33"/>
  <c r="AQ112" i="33"/>
  <c r="AM46" i="33"/>
  <c r="AN46" i="33" s="1"/>
  <c r="AJ46" i="33"/>
  <c r="AK46" i="33" s="1"/>
  <c r="AG46" i="33"/>
  <c r="AH46" i="33" s="1"/>
  <c r="AE46" i="33"/>
  <c r="AC46" i="33"/>
  <c r="AA46" i="33"/>
  <c r="Y46" i="33"/>
  <c r="X46" i="33"/>
  <c r="V46" i="33"/>
  <c r="T46" i="33"/>
  <c r="P46" i="33"/>
  <c r="N46" i="33"/>
  <c r="J46" i="33"/>
  <c r="AS111" i="33"/>
  <c r="AR111" i="33"/>
  <c r="AQ111" i="33"/>
  <c r="AM27" i="33"/>
  <c r="AN27" i="33" s="1"/>
  <c r="AJ27" i="33"/>
  <c r="AK27" i="33" s="1"/>
  <c r="AG27" i="33"/>
  <c r="AH27" i="33" s="1"/>
  <c r="AE27" i="33"/>
  <c r="AC27" i="33"/>
  <c r="AA27" i="33"/>
  <c r="Y27" i="33"/>
  <c r="X27" i="33"/>
  <c r="V27" i="33"/>
  <c r="T27" i="33"/>
  <c r="P27" i="33"/>
  <c r="N27" i="33"/>
  <c r="J27" i="33"/>
  <c r="AS110" i="33"/>
  <c r="AR110" i="33"/>
  <c r="AQ110" i="33"/>
  <c r="AM12" i="33"/>
  <c r="AN12" i="33" s="1"/>
  <c r="AJ12" i="33"/>
  <c r="AK12" i="33" s="1"/>
  <c r="AG12" i="33"/>
  <c r="AH12" i="33" s="1"/>
  <c r="AE12" i="33"/>
  <c r="AC12" i="33"/>
  <c r="AA12" i="33"/>
  <c r="Y12" i="33"/>
  <c r="X12" i="33"/>
  <c r="V12" i="33"/>
  <c r="T12" i="33"/>
  <c r="P12" i="33"/>
  <c r="N12" i="33"/>
  <c r="J12" i="33"/>
  <c r="AS109" i="33"/>
  <c r="AR109" i="33"/>
  <c r="AQ109" i="33"/>
  <c r="AM11" i="33"/>
  <c r="AN11" i="33" s="1"/>
  <c r="AJ11" i="33"/>
  <c r="AK11" i="33" s="1"/>
  <c r="AG11" i="33"/>
  <c r="AH11" i="33" s="1"/>
  <c r="AE11" i="33"/>
  <c r="AC11" i="33"/>
  <c r="AA11" i="33"/>
  <c r="Y11" i="33"/>
  <c r="X11" i="33"/>
  <c r="V11" i="33"/>
  <c r="T11" i="33"/>
  <c r="P11" i="33"/>
  <c r="N11" i="33"/>
  <c r="J11" i="33"/>
  <c r="AS108" i="33"/>
  <c r="AR108" i="33"/>
  <c r="AQ108" i="33"/>
  <c r="AM10" i="33"/>
  <c r="AN10" i="33" s="1"/>
  <c r="AJ10" i="33"/>
  <c r="AK10" i="33" s="1"/>
  <c r="AG10" i="33"/>
  <c r="AH10" i="33" s="1"/>
  <c r="AE10" i="33"/>
  <c r="AC10" i="33"/>
  <c r="AA10" i="33"/>
  <c r="Y10" i="33"/>
  <c r="X10" i="33"/>
  <c r="V10" i="33"/>
  <c r="T10" i="33"/>
  <c r="P10" i="33"/>
  <c r="N10" i="33"/>
  <c r="J10" i="33"/>
  <c r="AS107" i="33"/>
  <c r="AR107" i="33"/>
  <c r="AQ107" i="33"/>
  <c r="AM9" i="33"/>
  <c r="AN9" i="33" s="1"/>
  <c r="AJ9" i="33"/>
  <c r="AK9" i="33" s="1"/>
  <c r="AG9" i="33"/>
  <c r="AH9" i="33" s="1"/>
  <c r="AE9" i="33"/>
  <c r="AC9" i="33"/>
  <c r="AA9" i="33"/>
  <c r="Y9" i="33"/>
  <c r="X9" i="33"/>
  <c r="V9" i="33"/>
  <c r="T9" i="33"/>
  <c r="P9" i="33"/>
  <c r="N9" i="33"/>
  <c r="J9" i="33"/>
  <c r="AS106" i="33"/>
  <c r="AR106" i="33"/>
  <c r="AQ106" i="33"/>
  <c r="AM122" i="33"/>
  <c r="AN122" i="33" s="1"/>
  <c r="AJ122" i="33"/>
  <c r="AK122" i="33" s="1"/>
  <c r="AG122" i="33"/>
  <c r="AH122" i="33" s="1"/>
  <c r="AE122" i="33"/>
  <c r="AC122" i="33"/>
  <c r="AA122" i="33"/>
  <c r="Y122" i="33"/>
  <c r="X122" i="33"/>
  <c r="V122" i="33"/>
  <c r="T122" i="33"/>
  <c r="P122" i="33"/>
  <c r="N122" i="33"/>
  <c r="J122" i="33"/>
  <c r="AS105" i="33"/>
  <c r="AR105" i="33"/>
  <c r="AQ105" i="33"/>
  <c r="AM121" i="33"/>
  <c r="AN121" i="33" s="1"/>
  <c r="AJ121" i="33"/>
  <c r="AK121" i="33" s="1"/>
  <c r="AG121" i="33"/>
  <c r="AH121" i="33" s="1"/>
  <c r="AE121" i="33"/>
  <c r="AC121" i="33"/>
  <c r="AA121" i="33"/>
  <c r="Y121" i="33"/>
  <c r="X121" i="33"/>
  <c r="V121" i="33"/>
  <c r="T121" i="33"/>
  <c r="P121" i="33"/>
  <c r="N121" i="33"/>
  <c r="J121" i="33"/>
  <c r="AS104" i="33"/>
  <c r="AR104" i="33"/>
  <c r="AQ104" i="33"/>
  <c r="AM120" i="33"/>
  <c r="AN120" i="33" s="1"/>
  <c r="AJ120" i="33"/>
  <c r="AK120" i="33" s="1"/>
  <c r="AG120" i="33"/>
  <c r="AH120" i="33" s="1"/>
  <c r="AE120" i="33"/>
  <c r="AC120" i="33"/>
  <c r="AA120" i="33"/>
  <c r="Y120" i="33"/>
  <c r="X120" i="33"/>
  <c r="V120" i="33"/>
  <c r="T120" i="33"/>
  <c r="P120" i="33"/>
  <c r="N120" i="33"/>
  <c r="J120" i="33"/>
  <c r="AS103" i="33"/>
  <c r="AR103" i="33"/>
  <c r="AQ103" i="33"/>
  <c r="AM101" i="33"/>
  <c r="AN101" i="33" s="1"/>
  <c r="AJ101" i="33"/>
  <c r="AK101" i="33" s="1"/>
  <c r="AG101" i="33"/>
  <c r="AH101" i="33" s="1"/>
  <c r="AE101" i="33"/>
  <c r="AC101" i="33"/>
  <c r="AA101" i="33"/>
  <c r="Y101" i="33"/>
  <c r="X101" i="33"/>
  <c r="V101" i="33"/>
  <c r="T101" i="33"/>
  <c r="P101" i="33"/>
  <c r="N101" i="33"/>
  <c r="J101" i="33"/>
  <c r="AS102" i="33"/>
  <c r="AR102" i="33"/>
  <c r="AQ102" i="33"/>
  <c r="AM100" i="33"/>
  <c r="AN100" i="33" s="1"/>
  <c r="AJ100" i="33"/>
  <c r="AK100" i="33" s="1"/>
  <c r="AG100" i="33"/>
  <c r="AH100" i="33" s="1"/>
  <c r="AE100" i="33"/>
  <c r="AC100" i="33"/>
  <c r="AA100" i="33"/>
  <c r="Y100" i="33"/>
  <c r="X100" i="33"/>
  <c r="V100" i="33"/>
  <c r="T100" i="33"/>
  <c r="P100" i="33"/>
  <c r="N100" i="33"/>
  <c r="J100" i="33"/>
  <c r="AS101" i="33"/>
  <c r="AR101" i="33"/>
  <c r="AQ101" i="33"/>
  <c r="AM99" i="33"/>
  <c r="AN99" i="33" s="1"/>
  <c r="AJ99" i="33"/>
  <c r="AK99" i="33" s="1"/>
  <c r="AG99" i="33"/>
  <c r="AH99" i="33" s="1"/>
  <c r="AE99" i="33"/>
  <c r="AC99" i="33"/>
  <c r="AA99" i="33"/>
  <c r="Y99" i="33"/>
  <c r="X99" i="33"/>
  <c r="V99" i="33"/>
  <c r="T99" i="33"/>
  <c r="P99" i="33"/>
  <c r="N99" i="33"/>
  <c r="J99" i="33"/>
  <c r="AS100" i="33"/>
  <c r="AR100" i="33"/>
  <c r="AQ100" i="33"/>
  <c r="AM98" i="33"/>
  <c r="AN98" i="33" s="1"/>
  <c r="AJ98" i="33"/>
  <c r="AK98" i="33" s="1"/>
  <c r="AG98" i="33"/>
  <c r="AH98" i="33" s="1"/>
  <c r="AE98" i="33"/>
  <c r="AC98" i="33"/>
  <c r="AA98" i="33"/>
  <c r="Y98" i="33"/>
  <c r="X98" i="33"/>
  <c r="V98" i="33"/>
  <c r="T98" i="33"/>
  <c r="P98" i="33"/>
  <c r="N98" i="33"/>
  <c r="J98" i="33"/>
  <c r="AS99" i="33"/>
  <c r="AR99" i="33"/>
  <c r="AQ99" i="33"/>
  <c r="AM45" i="33"/>
  <c r="AN45" i="33" s="1"/>
  <c r="AJ45" i="33"/>
  <c r="AK45" i="33" s="1"/>
  <c r="AG45" i="33"/>
  <c r="AH45" i="33" s="1"/>
  <c r="AE45" i="33"/>
  <c r="AC45" i="33"/>
  <c r="AA45" i="33"/>
  <c r="Y45" i="33"/>
  <c r="X45" i="33"/>
  <c r="V45" i="33"/>
  <c r="T45" i="33"/>
  <c r="P45" i="33"/>
  <c r="N45" i="33"/>
  <c r="J45" i="33"/>
  <c r="AS98" i="33"/>
  <c r="AR98" i="33"/>
  <c r="AQ98" i="33"/>
  <c r="AM26" i="33"/>
  <c r="AN26" i="33" s="1"/>
  <c r="AJ26" i="33"/>
  <c r="AK26" i="33" s="1"/>
  <c r="AG26" i="33"/>
  <c r="AH26" i="33" s="1"/>
  <c r="AE26" i="33"/>
  <c r="AC26" i="33"/>
  <c r="AA26" i="33"/>
  <c r="Y26" i="33"/>
  <c r="X26" i="33"/>
  <c r="V26" i="33"/>
  <c r="T26" i="33"/>
  <c r="P26" i="33"/>
  <c r="N26" i="33"/>
  <c r="J26" i="33"/>
  <c r="AS97" i="33"/>
  <c r="AR97" i="33"/>
  <c r="AQ97" i="33"/>
  <c r="AM8" i="33"/>
  <c r="AN8" i="33" s="1"/>
  <c r="AJ8" i="33"/>
  <c r="AK8" i="33" s="1"/>
  <c r="AG8" i="33"/>
  <c r="AH8" i="33" s="1"/>
  <c r="AE8" i="33"/>
  <c r="AC8" i="33"/>
  <c r="AA8" i="33"/>
  <c r="Y8" i="33"/>
  <c r="X8" i="33"/>
  <c r="V8" i="33"/>
  <c r="T8" i="33"/>
  <c r="P8" i="33"/>
  <c r="N8" i="33"/>
  <c r="J8" i="33"/>
  <c r="AS96" i="33"/>
  <c r="AR96" i="33"/>
  <c r="AQ96" i="33"/>
  <c r="AM7" i="33"/>
  <c r="AN7" i="33" s="1"/>
  <c r="AJ7" i="33"/>
  <c r="AK7" i="33" s="1"/>
  <c r="AG7" i="33"/>
  <c r="AH7" i="33" s="1"/>
  <c r="AE7" i="33"/>
  <c r="AC7" i="33"/>
  <c r="AA7" i="33"/>
  <c r="Y7" i="33"/>
  <c r="X7" i="33"/>
  <c r="V7" i="33"/>
  <c r="T7" i="33"/>
  <c r="P7" i="33"/>
  <c r="N7" i="33"/>
  <c r="J7" i="33"/>
  <c r="AS95" i="33"/>
  <c r="AR95" i="33"/>
  <c r="AQ95" i="33"/>
  <c r="AM158" i="33"/>
  <c r="AN158" i="33" s="1"/>
  <c r="AJ158" i="33"/>
  <c r="AK158" i="33" s="1"/>
  <c r="AG158" i="33"/>
  <c r="AH158" i="33" s="1"/>
  <c r="AE158" i="33"/>
  <c r="AC158" i="33"/>
  <c r="AA158" i="33"/>
  <c r="Y158" i="33"/>
  <c r="X158" i="33"/>
  <c r="V158" i="33"/>
  <c r="T158" i="33"/>
  <c r="P158" i="33"/>
  <c r="N158" i="33"/>
  <c r="J158" i="33"/>
  <c r="AS94" i="33"/>
  <c r="AR94" i="33"/>
  <c r="AQ94" i="33"/>
  <c r="AM156" i="33"/>
  <c r="AN156" i="33" s="1"/>
  <c r="AJ156" i="33"/>
  <c r="AK156" i="33" s="1"/>
  <c r="AG156" i="33"/>
  <c r="AH156" i="33" s="1"/>
  <c r="AE156" i="33"/>
  <c r="AC156" i="33"/>
  <c r="AA156" i="33"/>
  <c r="Y156" i="33"/>
  <c r="X156" i="33"/>
  <c r="V156" i="33"/>
  <c r="T156" i="33"/>
  <c r="P156" i="33"/>
  <c r="N156" i="33"/>
  <c r="J156" i="33"/>
  <c r="AS93" i="33"/>
  <c r="AR93" i="33"/>
  <c r="AQ93" i="33"/>
  <c r="AM135" i="33"/>
  <c r="AN135" i="33" s="1"/>
  <c r="AJ135" i="33"/>
  <c r="AK135" i="33" s="1"/>
  <c r="AG135" i="33"/>
  <c r="AH135" i="33" s="1"/>
  <c r="AE135" i="33"/>
  <c r="AC135" i="33"/>
  <c r="AA135" i="33"/>
  <c r="Y135" i="33"/>
  <c r="X135" i="33"/>
  <c r="V135" i="33"/>
  <c r="T135" i="33"/>
  <c r="P135" i="33"/>
  <c r="N135" i="33"/>
  <c r="J135" i="33"/>
  <c r="AS92" i="33"/>
  <c r="AR92" i="33"/>
  <c r="AQ92" i="33"/>
  <c r="AM119" i="33"/>
  <c r="AN119" i="33" s="1"/>
  <c r="AJ119" i="33"/>
  <c r="AK119" i="33" s="1"/>
  <c r="AG119" i="33"/>
  <c r="AH119" i="33" s="1"/>
  <c r="AE119" i="33"/>
  <c r="AC119" i="33"/>
  <c r="AA119" i="33"/>
  <c r="Y119" i="33"/>
  <c r="X119" i="33"/>
  <c r="V119" i="33"/>
  <c r="T119" i="33"/>
  <c r="P119" i="33"/>
  <c r="N119" i="33"/>
  <c r="J119" i="33"/>
  <c r="AS91" i="33"/>
  <c r="AR91" i="33"/>
  <c r="AQ91" i="33"/>
  <c r="AM97" i="33"/>
  <c r="AN97" i="33" s="1"/>
  <c r="AJ97" i="33"/>
  <c r="AK97" i="33" s="1"/>
  <c r="AG97" i="33"/>
  <c r="AH97" i="33" s="1"/>
  <c r="AE97" i="33"/>
  <c r="AC97" i="33"/>
  <c r="AA97" i="33"/>
  <c r="Y97" i="33"/>
  <c r="X97" i="33"/>
  <c r="V97" i="33"/>
  <c r="T97" i="33"/>
  <c r="P97" i="33"/>
  <c r="N97" i="33"/>
  <c r="J97" i="33"/>
  <c r="AS90" i="33"/>
  <c r="AR90" i="33"/>
  <c r="AQ90" i="33"/>
  <c r="AM71" i="33"/>
  <c r="AN71" i="33" s="1"/>
  <c r="AJ71" i="33"/>
  <c r="AK71" i="33" s="1"/>
  <c r="AG71" i="33"/>
  <c r="AH71" i="33" s="1"/>
  <c r="AE71" i="33"/>
  <c r="AC71" i="33"/>
  <c r="AA71" i="33"/>
  <c r="Y71" i="33"/>
  <c r="X71" i="33"/>
  <c r="V71" i="33"/>
  <c r="T71" i="33"/>
  <c r="P71" i="33"/>
  <c r="N71" i="33"/>
  <c r="J71" i="33"/>
  <c r="AS89" i="33"/>
  <c r="AR89" i="33"/>
  <c r="AQ89" i="33"/>
  <c r="AM44" i="33"/>
  <c r="AN44" i="33" s="1"/>
  <c r="AJ44" i="33"/>
  <c r="AK44" i="33" s="1"/>
  <c r="AG44" i="33"/>
  <c r="AH44" i="33" s="1"/>
  <c r="AE44" i="33"/>
  <c r="AC44" i="33"/>
  <c r="AA44" i="33"/>
  <c r="Y44" i="33"/>
  <c r="X44" i="33"/>
  <c r="V44" i="33"/>
  <c r="T44" i="33"/>
  <c r="P44" i="33"/>
  <c r="N44" i="33"/>
  <c r="J44" i="33"/>
  <c r="AS88" i="33"/>
  <c r="AR88" i="33"/>
  <c r="AQ88" i="33"/>
  <c r="AM25" i="33"/>
  <c r="AN25" i="33" s="1"/>
  <c r="AJ25" i="33"/>
  <c r="AK25" i="33" s="1"/>
  <c r="AG25" i="33"/>
  <c r="AH25" i="33" s="1"/>
  <c r="AE25" i="33"/>
  <c r="AC25" i="33"/>
  <c r="AA25" i="33"/>
  <c r="Y25" i="33"/>
  <c r="X25" i="33"/>
  <c r="V25" i="33"/>
  <c r="T25" i="33"/>
  <c r="P25" i="33"/>
  <c r="N25" i="33"/>
  <c r="J25" i="33"/>
  <c r="AS87" i="33"/>
  <c r="AR87" i="33"/>
  <c r="AQ87" i="33"/>
  <c r="AM24" i="33"/>
  <c r="AN24" i="33" s="1"/>
  <c r="AJ24" i="33"/>
  <c r="AK24" i="33" s="1"/>
  <c r="AG24" i="33"/>
  <c r="AH24" i="33" s="1"/>
  <c r="AE24" i="33"/>
  <c r="AC24" i="33"/>
  <c r="AA24" i="33"/>
  <c r="Y24" i="33"/>
  <c r="X24" i="33"/>
  <c r="V24" i="33"/>
  <c r="T24" i="33"/>
  <c r="P24" i="33"/>
  <c r="N24" i="33"/>
  <c r="J24" i="33"/>
  <c r="AS86" i="33"/>
  <c r="AR86" i="33"/>
  <c r="AQ86" i="33"/>
  <c r="AM6" i="33"/>
  <c r="AN6" i="33" s="1"/>
  <c r="AJ6" i="33"/>
  <c r="AK6" i="33" s="1"/>
  <c r="AG6" i="33"/>
  <c r="AH6" i="33" s="1"/>
  <c r="AE6" i="33"/>
  <c r="AC6" i="33"/>
  <c r="AA6" i="33"/>
  <c r="Y6" i="33"/>
  <c r="X6" i="33"/>
  <c r="V6" i="33"/>
  <c r="T6" i="33"/>
  <c r="P6" i="33"/>
  <c r="N6" i="33"/>
  <c r="J6" i="33"/>
  <c r="AS85" i="33"/>
  <c r="AR85" i="33"/>
  <c r="AQ85" i="33"/>
  <c r="AM145" i="33"/>
  <c r="AN145" i="33" s="1"/>
  <c r="AJ145" i="33"/>
  <c r="AK145" i="33" s="1"/>
  <c r="AG145" i="33"/>
  <c r="AH145" i="33" s="1"/>
  <c r="AE145" i="33"/>
  <c r="AC145" i="33"/>
  <c r="AA145" i="33"/>
  <c r="Y145" i="33"/>
  <c r="X145" i="33"/>
  <c r="V145" i="33"/>
  <c r="T145" i="33"/>
  <c r="P145" i="33"/>
  <c r="N145" i="33"/>
  <c r="J145" i="33"/>
  <c r="AS84" i="33"/>
  <c r="AR84" i="33"/>
  <c r="AQ84" i="33"/>
  <c r="AM144" i="33"/>
  <c r="AN144" i="33" s="1"/>
  <c r="AJ144" i="33"/>
  <c r="AK144" i="33" s="1"/>
  <c r="AG144" i="33"/>
  <c r="AH144" i="33" s="1"/>
  <c r="AE144" i="33"/>
  <c r="AC144" i="33"/>
  <c r="AA144" i="33"/>
  <c r="Y144" i="33"/>
  <c r="X144" i="33"/>
  <c r="V144" i="33"/>
  <c r="T144" i="33"/>
  <c r="P144" i="33"/>
  <c r="N144" i="33"/>
  <c r="J144" i="33"/>
  <c r="AS83" i="33"/>
  <c r="AR83" i="33"/>
  <c r="AQ83" i="33"/>
  <c r="AM96" i="33"/>
  <c r="AN96" i="33" s="1"/>
  <c r="AJ96" i="33"/>
  <c r="AK96" i="33" s="1"/>
  <c r="AG96" i="33"/>
  <c r="AH96" i="33" s="1"/>
  <c r="AE96" i="33"/>
  <c r="AC96" i="33"/>
  <c r="AA96" i="33"/>
  <c r="Y96" i="33"/>
  <c r="X96" i="33"/>
  <c r="V96" i="33"/>
  <c r="T96" i="33"/>
  <c r="P96" i="33"/>
  <c r="N96" i="33"/>
  <c r="J96" i="33"/>
  <c r="AS82" i="33"/>
  <c r="AR82" i="33"/>
  <c r="AQ82" i="33"/>
  <c r="AM70" i="33"/>
  <c r="AN70" i="33" s="1"/>
  <c r="AJ70" i="33"/>
  <c r="AK70" i="33" s="1"/>
  <c r="AG70" i="33"/>
  <c r="AH70" i="33" s="1"/>
  <c r="AE70" i="33"/>
  <c r="AC70" i="33"/>
  <c r="AA70" i="33"/>
  <c r="Y70" i="33"/>
  <c r="X70" i="33"/>
  <c r="V70" i="33"/>
  <c r="T70" i="33"/>
  <c r="P70" i="33"/>
  <c r="N70" i="33"/>
  <c r="J70" i="33"/>
  <c r="AS81" i="33"/>
  <c r="AR81" i="33"/>
  <c r="AQ81" i="33"/>
  <c r="AM143" i="33"/>
  <c r="AN143" i="33" s="1"/>
  <c r="AJ143" i="33"/>
  <c r="AK143" i="33" s="1"/>
  <c r="AG143" i="33"/>
  <c r="AH143" i="33" s="1"/>
  <c r="AE143" i="33"/>
  <c r="AC143" i="33"/>
  <c r="AA143" i="33"/>
  <c r="Y143" i="33"/>
  <c r="X143" i="33"/>
  <c r="V143" i="33"/>
  <c r="T143" i="33"/>
  <c r="P143" i="33"/>
  <c r="N143" i="33"/>
  <c r="J143" i="33"/>
  <c r="AS80" i="33"/>
  <c r="AR80" i="33"/>
  <c r="AQ80" i="33"/>
  <c r="AM118" i="33"/>
  <c r="AN118" i="33" s="1"/>
  <c r="AJ118" i="33"/>
  <c r="AK118" i="33" s="1"/>
  <c r="AG118" i="33"/>
  <c r="AH118" i="33" s="1"/>
  <c r="AE118" i="33"/>
  <c r="AC118" i="33"/>
  <c r="AA118" i="33"/>
  <c r="Y118" i="33"/>
  <c r="X118" i="33"/>
  <c r="V118" i="33"/>
  <c r="T118" i="33"/>
  <c r="P118" i="33"/>
  <c r="N118" i="33"/>
  <c r="J118" i="33"/>
  <c r="AS79" i="33"/>
  <c r="AR79" i="33"/>
  <c r="AQ79" i="33"/>
  <c r="AM139" i="33"/>
  <c r="AN139" i="33" s="1"/>
  <c r="AJ139" i="33"/>
  <c r="AK139" i="33" s="1"/>
  <c r="AH139" i="33"/>
  <c r="AE139" i="33"/>
  <c r="AC139" i="33"/>
  <c r="AA139" i="33"/>
  <c r="Y139" i="33"/>
  <c r="X139" i="33"/>
  <c r="V139" i="33"/>
  <c r="T139" i="33"/>
  <c r="P139" i="33"/>
  <c r="N139" i="33"/>
  <c r="J139" i="33"/>
  <c r="AS78" i="33"/>
  <c r="AR78" i="33"/>
  <c r="AQ78" i="33"/>
  <c r="AM69" i="33"/>
  <c r="AN69" i="33" s="1"/>
  <c r="AJ69" i="33"/>
  <c r="AK69" i="33" s="1"/>
  <c r="AG69" i="33"/>
  <c r="AH69" i="33" s="1"/>
  <c r="AE69" i="33"/>
  <c r="AC69" i="33"/>
  <c r="AA69" i="33"/>
  <c r="Y69" i="33"/>
  <c r="X69" i="33"/>
  <c r="V69" i="33"/>
  <c r="T69" i="33"/>
  <c r="P69" i="33"/>
  <c r="N69" i="33"/>
  <c r="J69" i="33"/>
  <c r="AS77" i="33"/>
  <c r="AR77" i="33"/>
  <c r="AQ77" i="33"/>
  <c r="AM43" i="33"/>
  <c r="AN43" i="33" s="1"/>
  <c r="AJ43" i="33"/>
  <c r="AK43" i="33" s="1"/>
  <c r="AG43" i="33"/>
  <c r="AH43" i="33" s="1"/>
  <c r="AE43" i="33"/>
  <c r="AC43" i="33"/>
  <c r="AA43" i="33"/>
  <c r="Y43" i="33"/>
  <c r="X43" i="33"/>
  <c r="V43" i="33"/>
  <c r="T43" i="33"/>
  <c r="P43" i="33"/>
  <c r="N43" i="33"/>
  <c r="J43" i="33"/>
  <c r="AS76" i="33"/>
  <c r="AR76" i="33"/>
  <c r="AQ76" i="33"/>
  <c r="AM23" i="33"/>
  <c r="AN23" i="33" s="1"/>
  <c r="AJ23" i="33"/>
  <c r="AK23" i="33" s="1"/>
  <c r="AG23" i="33"/>
  <c r="AH23" i="33" s="1"/>
  <c r="AE23" i="33"/>
  <c r="AC23" i="33"/>
  <c r="AA23" i="33"/>
  <c r="Y23" i="33"/>
  <c r="X23" i="33"/>
  <c r="V23" i="33"/>
  <c r="T23" i="33"/>
  <c r="P23" i="33"/>
  <c r="N23" i="33"/>
  <c r="J23" i="33"/>
  <c r="AS75" i="33"/>
  <c r="AR75" i="33"/>
  <c r="AQ75" i="33"/>
  <c r="AM68" i="33"/>
  <c r="AN68" i="33" s="1"/>
  <c r="AJ68" i="33"/>
  <c r="AK68" i="33" s="1"/>
  <c r="AG68" i="33"/>
  <c r="AH68" i="33" s="1"/>
  <c r="AE68" i="33"/>
  <c r="AC68" i="33"/>
  <c r="AA68" i="33"/>
  <c r="Y68" i="33"/>
  <c r="X68" i="33"/>
  <c r="V68" i="33"/>
  <c r="T68" i="33"/>
  <c r="P68" i="33"/>
  <c r="N68" i="33"/>
  <c r="J68" i="33"/>
  <c r="AS74" i="33"/>
  <c r="AR74" i="33"/>
  <c r="AQ74" i="33"/>
  <c r="AM150" i="33"/>
  <c r="AN150" i="33" s="1"/>
  <c r="AJ150" i="33"/>
  <c r="AK150" i="33" s="1"/>
  <c r="AG150" i="33"/>
  <c r="AH150" i="33" s="1"/>
  <c r="AE150" i="33"/>
  <c r="AC150" i="33"/>
  <c r="AA150" i="33"/>
  <c r="Y150" i="33"/>
  <c r="X150" i="33"/>
  <c r="V150" i="33"/>
  <c r="T150" i="33"/>
  <c r="P150" i="33"/>
  <c r="N150" i="33"/>
  <c r="J150" i="33"/>
  <c r="AS73" i="33"/>
  <c r="AR73" i="33"/>
  <c r="AQ73" i="33"/>
  <c r="AM149" i="33"/>
  <c r="AN149" i="33" s="1"/>
  <c r="AJ149" i="33"/>
  <c r="AK149" i="33" s="1"/>
  <c r="AG149" i="33"/>
  <c r="AH149" i="33" s="1"/>
  <c r="AE149" i="33"/>
  <c r="AC149" i="33"/>
  <c r="AA149" i="33"/>
  <c r="Y149" i="33"/>
  <c r="X149" i="33"/>
  <c r="V149" i="33"/>
  <c r="T149" i="33"/>
  <c r="P149" i="33"/>
  <c r="N149" i="33"/>
  <c r="J149" i="33"/>
  <c r="AS72" i="33"/>
  <c r="AR72" i="33"/>
  <c r="AQ72" i="33"/>
  <c r="AM134" i="33"/>
  <c r="AN134" i="33" s="1"/>
  <c r="AJ134" i="33"/>
  <c r="AK134" i="33" s="1"/>
  <c r="AG134" i="33"/>
  <c r="AH134" i="33" s="1"/>
  <c r="AE134" i="33"/>
  <c r="AC134" i="33"/>
  <c r="AA134" i="33"/>
  <c r="Y134" i="33"/>
  <c r="X134" i="33"/>
  <c r="V134" i="33"/>
  <c r="T134" i="33"/>
  <c r="P134" i="33"/>
  <c r="N134" i="33"/>
  <c r="J134" i="33"/>
  <c r="AS71" i="33"/>
  <c r="AR71" i="33"/>
  <c r="AQ71" i="33"/>
  <c r="AM95" i="33"/>
  <c r="AN95" i="33" s="1"/>
  <c r="AJ95" i="33"/>
  <c r="AK95" i="33" s="1"/>
  <c r="AG95" i="33"/>
  <c r="AH95" i="33" s="1"/>
  <c r="AE95" i="33"/>
  <c r="AC95" i="33"/>
  <c r="AA95" i="33"/>
  <c r="Y95" i="33"/>
  <c r="X95" i="33"/>
  <c r="V95" i="33"/>
  <c r="T95" i="33"/>
  <c r="P95" i="33"/>
  <c r="N95" i="33"/>
  <c r="J95" i="33"/>
  <c r="AS70" i="33"/>
  <c r="AR70" i="33"/>
  <c r="AQ70" i="33"/>
  <c r="AM94" i="33"/>
  <c r="AN94" i="33" s="1"/>
  <c r="AJ94" i="33"/>
  <c r="AK94" i="33" s="1"/>
  <c r="AG94" i="33"/>
  <c r="AH94" i="33" s="1"/>
  <c r="AE94" i="33"/>
  <c r="AC94" i="33"/>
  <c r="AA94" i="33"/>
  <c r="Y94" i="33"/>
  <c r="X94" i="33"/>
  <c r="V94" i="33"/>
  <c r="T94" i="33"/>
  <c r="P94" i="33"/>
  <c r="N94" i="33"/>
  <c r="J94" i="33"/>
  <c r="AS69" i="33"/>
  <c r="AR69" i="33"/>
  <c r="AQ69" i="33"/>
  <c r="AM93" i="33"/>
  <c r="AN93" i="33" s="1"/>
  <c r="AJ93" i="33"/>
  <c r="AK93" i="33" s="1"/>
  <c r="AG93" i="33"/>
  <c r="AH93" i="33" s="1"/>
  <c r="AE93" i="33"/>
  <c r="AC93" i="33"/>
  <c r="AA93" i="33"/>
  <c r="Y93" i="33"/>
  <c r="X93" i="33"/>
  <c r="V93" i="33"/>
  <c r="T93" i="33"/>
  <c r="P93" i="33"/>
  <c r="N93" i="33"/>
  <c r="J93" i="33"/>
  <c r="AS68" i="33"/>
  <c r="AR68" i="33"/>
  <c r="AQ68" i="33"/>
  <c r="AM92" i="33"/>
  <c r="AN92" i="33" s="1"/>
  <c r="AJ92" i="33"/>
  <c r="AK92" i="33" s="1"/>
  <c r="AG92" i="33"/>
  <c r="AH92" i="33" s="1"/>
  <c r="AE92" i="33"/>
  <c r="AC92" i="33"/>
  <c r="AA92" i="33"/>
  <c r="Y92" i="33"/>
  <c r="X92" i="33"/>
  <c r="V92" i="33"/>
  <c r="T92" i="33"/>
  <c r="P92" i="33"/>
  <c r="N92" i="33"/>
  <c r="J92" i="33"/>
  <c r="AS67" i="33"/>
  <c r="AR67" i="33"/>
  <c r="AQ67" i="33"/>
  <c r="AM67" i="33"/>
  <c r="AN67" i="33" s="1"/>
  <c r="AJ67" i="33"/>
  <c r="AK67" i="33" s="1"/>
  <c r="AG67" i="33"/>
  <c r="AH67" i="33" s="1"/>
  <c r="AE67" i="33"/>
  <c r="AC67" i="33"/>
  <c r="AA67" i="33"/>
  <c r="Y67" i="33"/>
  <c r="X67" i="33"/>
  <c r="V67" i="33"/>
  <c r="T67" i="33"/>
  <c r="P67" i="33"/>
  <c r="N67" i="33"/>
  <c r="J67" i="33"/>
  <c r="AS66" i="33"/>
  <c r="AR66" i="33"/>
  <c r="AQ66" i="33"/>
  <c r="AM66" i="33"/>
  <c r="AN66" i="33" s="1"/>
  <c r="AJ66" i="33"/>
  <c r="AK66" i="33" s="1"/>
  <c r="AG66" i="33"/>
  <c r="AH66" i="33" s="1"/>
  <c r="AE66" i="33"/>
  <c r="AC66" i="33"/>
  <c r="AA66" i="33"/>
  <c r="Y66" i="33"/>
  <c r="X66" i="33"/>
  <c r="V66" i="33"/>
  <c r="T66" i="33"/>
  <c r="P66" i="33"/>
  <c r="N66" i="33"/>
  <c r="J66" i="33"/>
  <c r="AS65" i="33"/>
  <c r="AR65" i="33"/>
  <c r="AQ65" i="33"/>
  <c r="AM65" i="33"/>
  <c r="AN65" i="33" s="1"/>
  <c r="AJ65" i="33"/>
  <c r="AK65" i="33" s="1"/>
  <c r="AG65" i="33"/>
  <c r="AH65" i="33" s="1"/>
  <c r="AE65" i="33"/>
  <c r="AC65" i="33"/>
  <c r="AA65" i="33"/>
  <c r="Y65" i="33"/>
  <c r="X65" i="33"/>
  <c r="V65" i="33"/>
  <c r="T65" i="33"/>
  <c r="P65" i="33"/>
  <c r="N65" i="33"/>
  <c r="J65" i="33"/>
  <c r="AS64" i="33"/>
  <c r="AR64" i="33"/>
  <c r="AQ64" i="33"/>
  <c r="AM22" i="33"/>
  <c r="AN22" i="33" s="1"/>
  <c r="AJ22" i="33"/>
  <c r="AK22" i="33" s="1"/>
  <c r="AG22" i="33"/>
  <c r="AH22" i="33" s="1"/>
  <c r="AE22" i="33"/>
  <c r="AC22" i="33"/>
  <c r="AA22" i="33"/>
  <c r="Y22" i="33"/>
  <c r="X22" i="33"/>
  <c r="V22" i="33"/>
  <c r="T22" i="33"/>
  <c r="P22" i="33"/>
  <c r="N22" i="33"/>
  <c r="J22" i="33"/>
  <c r="AS63" i="33"/>
  <c r="AR63" i="33"/>
  <c r="AQ63" i="33"/>
  <c r="AM5" i="33"/>
  <c r="AN5" i="33" s="1"/>
  <c r="AJ5" i="33"/>
  <c r="AK5" i="33" s="1"/>
  <c r="AG5" i="33"/>
  <c r="AH5" i="33" s="1"/>
  <c r="AE5" i="33"/>
  <c r="AC5" i="33"/>
  <c r="AA5" i="33"/>
  <c r="Y5" i="33"/>
  <c r="X5" i="33"/>
  <c r="V5" i="33"/>
  <c r="T5" i="33"/>
  <c r="P5" i="33"/>
  <c r="N5" i="33"/>
  <c r="J5" i="33"/>
  <c r="AS62" i="33"/>
  <c r="AR62" i="33"/>
  <c r="AQ62" i="33"/>
  <c r="AM117" i="33"/>
  <c r="AN117" i="33" s="1"/>
  <c r="AJ117" i="33"/>
  <c r="AK117" i="33" s="1"/>
  <c r="AG117" i="33"/>
  <c r="AH117" i="33" s="1"/>
  <c r="AE117" i="33"/>
  <c r="AC117" i="33"/>
  <c r="AA117" i="33"/>
  <c r="Y117" i="33"/>
  <c r="X117" i="33"/>
  <c r="V117" i="33"/>
  <c r="T117" i="33"/>
  <c r="P117" i="33"/>
  <c r="N117" i="33"/>
  <c r="J117" i="33"/>
  <c r="AS61" i="33"/>
  <c r="AR61" i="33"/>
  <c r="AQ61" i="33"/>
  <c r="AM116" i="33"/>
  <c r="AN116" i="33" s="1"/>
  <c r="AJ116" i="33"/>
  <c r="AK116" i="33" s="1"/>
  <c r="AG116" i="33"/>
  <c r="AH116" i="33" s="1"/>
  <c r="AE116" i="33"/>
  <c r="AC116" i="33"/>
  <c r="AA116" i="33"/>
  <c r="Y116" i="33"/>
  <c r="X116" i="33"/>
  <c r="V116" i="33"/>
  <c r="T116" i="33"/>
  <c r="P116" i="33"/>
  <c r="N116" i="33"/>
  <c r="J116" i="33"/>
  <c r="AS60" i="33"/>
  <c r="AR60" i="33"/>
  <c r="AQ60" i="33"/>
  <c r="AM110" i="33"/>
  <c r="AN110" i="33" s="1"/>
  <c r="AJ110" i="33"/>
  <c r="AK110" i="33" s="1"/>
  <c r="AG110" i="33"/>
  <c r="AH110" i="33" s="1"/>
  <c r="AE110" i="33"/>
  <c r="AC110" i="33"/>
  <c r="AA110" i="33"/>
  <c r="Y110" i="33"/>
  <c r="X110" i="33"/>
  <c r="V110" i="33"/>
  <c r="T110" i="33"/>
  <c r="P110" i="33"/>
  <c r="N110" i="33"/>
  <c r="J110" i="33"/>
  <c r="AS59" i="33"/>
  <c r="AR59" i="33"/>
  <c r="AQ59" i="33"/>
  <c r="AM91" i="33"/>
  <c r="AN91" i="33" s="1"/>
  <c r="AJ91" i="33"/>
  <c r="AK91" i="33" s="1"/>
  <c r="AG91" i="33"/>
  <c r="AH91" i="33" s="1"/>
  <c r="AE91" i="33"/>
  <c r="AC91" i="33"/>
  <c r="AA91" i="33"/>
  <c r="Y91" i="33"/>
  <c r="X91" i="33"/>
  <c r="V91" i="33"/>
  <c r="T91" i="33"/>
  <c r="P91" i="33"/>
  <c r="N91" i="33"/>
  <c r="J91" i="33"/>
  <c r="AS58" i="33"/>
  <c r="AR58" i="33"/>
  <c r="AQ58" i="33"/>
  <c r="AM64" i="33"/>
  <c r="AN64" i="33" s="1"/>
  <c r="AJ64" i="33"/>
  <c r="AK64" i="33" s="1"/>
  <c r="AG64" i="33"/>
  <c r="AH64" i="33" s="1"/>
  <c r="AE64" i="33"/>
  <c r="AC64" i="33"/>
  <c r="AA64" i="33"/>
  <c r="Y64" i="33"/>
  <c r="X64" i="33"/>
  <c r="V64" i="33"/>
  <c r="T64" i="33"/>
  <c r="P64" i="33"/>
  <c r="N64" i="33"/>
  <c r="J64" i="33"/>
  <c r="AS57" i="33"/>
  <c r="AR57" i="33"/>
  <c r="AQ57" i="33"/>
  <c r="AM42" i="33"/>
  <c r="AN42" i="33" s="1"/>
  <c r="AJ42" i="33"/>
  <c r="AK42" i="33" s="1"/>
  <c r="AG42" i="33"/>
  <c r="AH42" i="33" s="1"/>
  <c r="AE42" i="33"/>
  <c r="AC42" i="33"/>
  <c r="AA42" i="33"/>
  <c r="Y42" i="33"/>
  <c r="X42" i="33"/>
  <c r="V42" i="33"/>
  <c r="T42" i="33"/>
  <c r="P42" i="33"/>
  <c r="N42" i="33"/>
  <c r="J42" i="33"/>
  <c r="AS56" i="33"/>
  <c r="AR56" i="33"/>
  <c r="AQ56" i="33"/>
  <c r="AM21" i="33"/>
  <c r="AN21" i="33" s="1"/>
  <c r="AJ21" i="33"/>
  <c r="AK21" i="33" s="1"/>
  <c r="AG21" i="33"/>
  <c r="AH21" i="33" s="1"/>
  <c r="AE21" i="33"/>
  <c r="AC21" i="33"/>
  <c r="AA21" i="33"/>
  <c r="Y21" i="33"/>
  <c r="X21" i="33"/>
  <c r="V21" i="33"/>
  <c r="T21" i="33"/>
  <c r="P21" i="33"/>
  <c r="N21" i="33"/>
  <c r="J21" i="33"/>
  <c r="AS55" i="33"/>
  <c r="AR55" i="33"/>
  <c r="AQ55" i="33"/>
  <c r="AM155" i="33"/>
  <c r="AN155" i="33" s="1"/>
  <c r="AJ155" i="33"/>
  <c r="AK155" i="33" s="1"/>
  <c r="AG155" i="33"/>
  <c r="AH155" i="33" s="1"/>
  <c r="AE155" i="33"/>
  <c r="AC155" i="33"/>
  <c r="AA155" i="33"/>
  <c r="Y155" i="33"/>
  <c r="X155" i="33"/>
  <c r="V155" i="33"/>
  <c r="T155" i="33"/>
  <c r="P155" i="33"/>
  <c r="N155" i="33"/>
  <c r="J155" i="33"/>
  <c r="AS54" i="33"/>
  <c r="AR54" i="33"/>
  <c r="AQ54" i="33"/>
  <c r="AM90" i="33"/>
  <c r="AN90" i="33" s="1"/>
  <c r="AJ90" i="33"/>
  <c r="AK90" i="33" s="1"/>
  <c r="AG90" i="33"/>
  <c r="AH90" i="33" s="1"/>
  <c r="AE90" i="33"/>
  <c r="AC90" i="33"/>
  <c r="AA90" i="33"/>
  <c r="Y90" i="33"/>
  <c r="X90" i="33"/>
  <c r="V90" i="33"/>
  <c r="T90" i="33"/>
  <c r="P90" i="33"/>
  <c r="N90" i="33"/>
  <c r="J90" i="33"/>
  <c r="AS53" i="33"/>
  <c r="AR53" i="33"/>
  <c r="AQ53" i="33"/>
  <c r="AM63" i="33"/>
  <c r="AN63" i="33" s="1"/>
  <c r="AJ63" i="33"/>
  <c r="AK63" i="33" s="1"/>
  <c r="AG63" i="33"/>
  <c r="AH63" i="33" s="1"/>
  <c r="AE63" i="33"/>
  <c r="AC63" i="33"/>
  <c r="AA63" i="33"/>
  <c r="Y63" i="33"/>
  <c r="X63" i="33"/>
  <c r="V63" i="33"/>
  <c r="T63" i="33"/>
  <c r="P63" i="33"/>
  <c r="N63" i="33"/>
  <c r="J63" i="33"/>
  <c r="AS52" i="33"/>
  <c r="AR52" i="33"/>
  <c r="AQ52" i="33"/>
  <c r="AM41" i="33"/>
  <c r="AN41" i="33" s="1"/>
  <c r="AJ41" i="33"/>
  <c r="AK41" i="33" s="1"/>
  <c r="AG41" i="33"/>
  <c r="AH41" i="33" s="1"/>
  <c r="AE41" i="33"/>
  <c r="AC41" i="33"/>
  <c r="AA41" i="33"/>
  <c r="Y41" i="33"/>
  <c r="X41" i="33"/>
  <c r="V41" i="33"/>
  <c r="T41" i="33"/>
  <c r="P41" i="33"/>
  <c r="N41" i="33"/>
  <c r="J41" i="33"/>
  <c r="AS51" i="33"/>
  <c r="AR51" i="33"/>
  <c r="AQ51" i="33"/>
  <c r="AM40" i="33"/>
  <c r="AN40" i="33" s="1"/>
  <c r="AJ40" i="33"/>
  <c r="AK40" i="33" s="1"/>
  <c r="AG40" i="33"/>
  <c r="AH40" i="33" s="1"/>
  <c r="AE40" i="33"/>
  <c r="AC40" i="33"/>
  <c r="AA40" i="33"/>
  <c r="Y40" i="33"/>
  <c r="X40" i="33"/>
  <c r="V40" i="33"/>
  <c r="T40" i="33"/>
  <c r="P40" i="33"/>
  <c r="N40" i="33"/>
  <c r="J40" i="33"/>
  <c r="AS50" i="33"/>
  <c r="AR50" i="33"/>
  <c r="AQ50" i="33"/>
  <c r="AM89" i="33"/>
  <c r="AN89" i="33" s="1"/>
  <c r="AJ89" i="33"/>
  <c r="AK89" i="33" s="1"/>
  <c r="AG89" i="33"/>
  <c r="AH89" i="33" s="1"/>
  <c r="AE89" i="33"/>
  <c r="AC89" i="33"/>
  <c r="AA89" i="33"/>
  <c r="Y89" i="33"/>
  <c r="X89" i="33"/>
  <c r="V89" i="33"/>
  <c r="T89" i="33"/>
  <c r="P89" i="33"/>
  <c r="N89" i="33"/>
  <c r="J89" i="33"/>
  <c r="AS49" i="33"/>
  <c r="AR49" i="33"/>
  <c r="AQ49" i="33"/>
  <c r="AM62" i="33"/>
  <c r="AN62" i="33" s="1"/>
  <c r="AJ62" i="33"/>
  <c r="AK62" i="33" s="1"/>
  <c r="AG62" i="33"/>
  <c r="AH62" i="33" s="1"/>
  <c r="AE62" i="33"/>
  <c r="AC62" i="33"/>
  <c r="AA62" i="33"/>
  <c r="Y62" i="33"/>
  <c r="X62" i="33"/>
  <c r="V62" i="33"/>
  <c r="T62" i="33"/>
  <c r="P62" i="33"/>
  <c r="N62" i="33"/>
  <c r="J62" i="33"/>
  <c r="AS48" i="33"/>
  <c r="AR48" i="33"/>
  <c r="AQ48" i="33"/>
  <c r="AM61" i="33"/>
  <c r="AN61" i="33" s="1"/>
  <c r="AJ61" i="33"/>
  <c r="AK61" i="33" s="1"/>
  <c r="AG61" i="33"/>
  <c r="AH61" i="33" s="1"/>
  <c r="AE61" i="33"/>
  <c r="AC61" i="33"/>
  <c r="AA61" i="33"/>
  <c r="Y61" i="33"/>
  <c r="X61" i="33"/>
  <c r="V61" i="33"/>
  <c r="T61" i="33"/>
  <c r="P61" i="33"/>
  <c r="N61" i="33"/>
  <c r="J61" i="33"/>
  <c r="AS47" i="33"/>
  <c r="AR47" i="33"/>
  <c r="AQ47" i="33"/>
  <c r="AM20" i="33"/>
  <c r="AN20" i="33" s="1"/>
  <c r="AJ20" i="33"/>
  <c r="AK20" i="33" s="1"/>
  <c r="AG20" i="33"/>
  <c r="AH20" i="33" s="1"/>
  <c r="AE20" i="33"/>
  <c r="AC20" i="33"/>
  <c r="AA20" i="33"/>
  <c r="Y20" i="33"/>
  <c r="X20" i="33"/>
  <c r="V20" i="33"/>
  <c r="T20" i="33"/>
  <c r="P20" i="33"/>
  <c r="N20" i="33"/>
  <c r="J20" i="33"/>
  <c r="AS46" i="33"/>
  <c r="AR46" i="33"/>
  <c r="AQ46" i="33"/>
  <c r="AM154" i="33"/>
  <c r="AN154" i="33" s="1"/>
  <c r="AJ154" i="33"/>
  <c r="AK154" i="33" s="1"/>
  <c r="AG154" i="33"/>
  <c r="AH154" i="33" s="1"/>
  <c r="AE154" i="33"/>
  <c r="AC154" i="33"/>
  <c r="AA154" i="33"/>
  <c r="Y154" i="33"/>
  <c r="X154" i="33"/>
  <c r="V154" i="33"/>
  <c r="T154" i="33"/>
  <c r="P154" i="33"/>
  <c r="N154" i="33"/>
  <c r="J154" i="33"/>
  <c r="AS45" i="33"/>
  <c r="AR45" i="33"/>
  <c r="AQ45" i="33"/>
  <c r="AM142" i="33"/>
  <c r="AN142" i="33" s="1"/>
  <c r="AJ142" i="33"/>
  <c r="AK142" i="33" s="1"/>
  <c r="AG142" i="33"/>
  <c r="AH142" i="33" s="1"/>
  <c r="AE142" i="33"/>
  <c r="AC142" i="33"/>
  <c r="AA142" i="33"/>
  <c r="Y142" i="33"/>
  <c r="X142" i="33"/>
  <c r="V142" i="33"/>
  <c r="T142" i="33"/>
  <c r="P142" i="33"/>
  <c r="N142" i="33"/>
  <c r="J142" i="33"/>
  <c r="AS44" i="33"/>
  <c r="AR44" i="33"/>
  <c r="AQ44" i="33"/>
  <c r="AM88" i="33"/>
  <c r="AN88" i="33" s="1"/>
  <c r="AJ88" i="33"/>
  <c r="AK88" i="33" s="1"/>
  <c r="AG88" i="33"/>
  <c r="AH88" i="33" s="1"/>
  <c r="AE88" i="33"/>
  <c r="AC88" i="33"/>
  <c r="AA88" i="33"/>
  <c r="Y88" i="33"/>
  <c r="X88" i="33"/>
  <c r="V88" i="33"/>
  <c r="T88" i="33"/>
  <c r="P88" i="33"/>
  <c r="N88" i="33"/>
  <c r="J88" i="33"/>
  <c r="AS43" i="33"/>
  <c r="AR43" i="33"/>
  <c r="AQ43" i="33"/>
  <c r="AM60" i="33"/>
  <c r="AN60" i="33" s="1"/>
  <c r="AJ60" i="33"/>
  <c r="AK60" i="33" s="1"/>
  <c r="AG60" i="33"/>
  <c r="AH60" i="33" s="1"/>
  <c r="AE60" i="33"/>
  <c r="AC60" i="33"/>
  <c r="AA60" i="33"/>
  <c r="Y60" i="33"/>
  <c r="X60" i="33"/>
  <c r="V60" i="33"/>
  <c r="T60" i="33"/>
  <c r="P60" i="33"/>
  <c r="N60" i="33"/>
  <c r="J60" i="33"/>
  <c r="AS42" i="33"/>
  <c r="AR42" i="33"/>
  <c r="AQ42" i="33"/>
  <c r="AM39" i="33"/>
  <c r="AN39" i="33" s="1"/>
  <c r="AJ39" i="33"/>
  <c r="AK39" i="33" s="1"/>
  <c r="AG39" i="33"/>
  <c r="AH39" i="33" s="1"/>
  <c r="AE39" i="33"/>
  <c r="AC39" i="33"/>
  <c r="AA39" i="33"/>
  <c r="Y39" i="33"/>
  <c r="X39" i="33"/>
  <c r="V39" i="33"/>
  <c r="T39" i="33"/>
  <c r="P39" i="33"/>
  <c r="N39" i="33"/>
  <c r="J39" i="33"/>
  <c r="E39" i="33"/>
  <c r="AS41" i="33"/>
  <c r="AR41" i="33"/>
  <c r="AQ41" i="33"/>
  <c r="AM141" i="33"/>
  <c r="AN141" i="33" s="1"/>
  <c r="AJ141" i="33"/>
  <c r="AK141" i="33" s="1"/>
  <c r="AG141" i="33"/>
  <c r="AH141" i="33" s="1"/>
  <c r="AE141" i="33"/>
  <c r="AC141" i="33"/>
  <c r="AA141" i="33"/>
  <c r="Y141" i="33"/>
  <c r="X141" i="33"/>
  <c r="V141" i="33"/>
  <c r="T141" i="33"/>
  <c r="P141" i="33"/>
  <c r="N141" i="33"/>
  <c r="J141" i="33"/>
  <c r="AS40" i="33"/>
  <c r="AR40" i="33"/>
  <c r="AQ40" i="33"/>
  <c r="AM133" i="33"/>
  <c r="AN133" i="33" s="1"/>
  <c r="AJ133" i="33"/>
  <c r="AK133" i="33" s="1"/>
  <c r="AG133" i="33"/>
  <c r="AH133" i="33" s="1"/>
  <c r="AE133" i="33"/>
  <c r="AC133" i="33"/>
  <c r="AA133" i="33"/>
  <c r="Y133" i="33"/>
  <c r="X133" i="33"/>
  <c r="V133" i="33"/>
  <c r="T133" i="33"/>
  <c r="P133" i="33"/>
  <c r="N133" i="33"/>
  <c r="J133" i="33"/>
  <c r="AS39" i="33"/>
  <c r="AR39" i="33"/>
  <c r="AQ39" i="33"/>
  <c r="AM38" i="33"/>
  <c r="AN38" i="33" s="1"/>
  <c r="AJ38" i="33"/>
  <c r="AK38" i="33" s="1"/>
  <c r="AG38" i="33"/>
  <c r="AH38" i="33" s="1"/>
  <c r="AE38" i="33"/>
  <c r="AC38" i="33"/>
  <c r="AA38" i="33"/>
  <c r="Y38" i="33"/>
  <c r="X38" i="33"/>
  <c r="V38" i="33"/>
  <c r="T38" i="33"/>
  <c r="P38" i="33"/>
  <c r="N38" i="33"/>
  <c r="J38" i="33"/>
  <c r="AS38" i="33"/>
  <c r="AR38" i="33"/>
  <c r="AQ38" i="33"/>
  <c r="AM19" i="33"/>
  <c r="AN19" i="33" s="1"/>
  <c r="AJ19" i="33"/>
  <c r="AK19" i="33" s="1"/>
  <c r="AG19" i="33"/>
  <c r="AH19" i="33" s="1"/>
  <c r="AE19" i="33"/>
  <c r="AC19" i="33"/>
  <c r="AA19" i="33"/>
  <c r="Y19" i="33"/>
  <c r="X19" i="33"/>
  <c r="V19" i="33"/>
  <c r="T19" i="33"/>
  <c r="P19" i="33"/>
  <c r="N19" i="33"/>
  <c r="J19" i="33"/>
  <c r="AS37" i="33"/>
  <c r="AR37" i="33"/>
  <c r="AQ37" i="33"/>
  <c r="AM153" i="33"/>
  <c r="AN153" i="33" s="1"/>
  <c r="AJ153" i="33"/>
  <c r="AK153" i="33" s="1"/>
  <c r="AG153" i="33"/>
  <c r="AH153" i="33" s="1"/>
  <c r="AE153" i="33"/>
  <c r="AC153" i="33"/>
  <c r="AA153" i="33"/>
  <c r="Y153" i="33"/>
  <c r="X153" i="33"/>
  <c r="V153" i="33"/>
  <c r="T153" i="33"/>
  <c r="P153" i="33"/>
  <c r="N153" i="33"/>
  <c r="J153" i="33"/>
  <c r="AS36" i="33"/>
  <c r="AR36" i="33"/>
  <c r="AQ36" i="33"/>
  <c r="AM152" i="33"/>
  <c r="AN152" i="33" s="1"/>
  <c r="AJ152" i="33"/>
  <c r="AK152" i="33" s="1"/>
  <c r="AG152" i="33"/>
  <c r="AH152" i="33" s="1"/>
  <c r="AE152" i="33"/>
  <c r="AC152" i="33"/>
  <c r="AA152" i="33"/>
  <c r="Y152" i="33"/>
  <c r="X152" i="33"/>
  <c r="V152" i="33"/>
  <c r="T152" i="33"/>
  <c r="P152" i="33"/>
  <c r="N152" i="33"/>
  <c r="J152" i="33"/>
  <c r="AS35" i="33"/>
  <c r="AR35" i="33"/>
  <c r="AQ35" i="33"/>
  <c r="AM148" i="33"/>
  <c r="AN148" i="33" s="1"/>
  <c r="AJ148" i="33"/>
  <c r="AK148" i="33" s="1"/>
  <c r="AG148" i="33"/>
  <c r="AH148" i="33" s="1"/>
  <c r="AE148" i="33"/>
  <c r="AC148" i="33"/>
  <c r="AA148" i="33"/>
  <c r="Y148" i="33"/>
  <c r="X148" i="33"/>
  <c r="V148" i="33"/>
  <c r="T148" i="33"/>
  <c r="P148" i="33"/>
  <c r="N148" i="33"/>
  <c r="J148" i="33"/>
  <c r="AS34" i="33"/>
  <c r="AR34" i="33"/>
  <c r="AQ34" i="33"/>
  <c r="AM132" i="33"/>
  <c r="AN132" i="33" s="1"/>
  <c r="AJ132" i="33"/>
  <c r="AK132" i="33" s="1"/>
  <c r="AG132" i="33"/>
  <c r="AH132" i="33" s="1"/>
  <c r="AE132" i="33"/>
  <c r="AC132" i="33"/>
  <c r="AA132" i="33"/>
  <c r="Y132" i="33"/>
  <c r="X132" i="33"/>
  <c r="V132" i="33"/>
  <c r="T132" i="33"/>
  <c r="P132" i="33"/>
  <c r="N132" i="33"/>
  <c r="J132" i="33"/>
  <c r="AS33" i="33"/>
  <c r="AR33" i="33"/>
  <c r="AQ33" i="33"/>
  <c r="AM131" i="33"/>
  <c r="AN131" i="33" s="1"/>
  <c r="AJ131" i="33"/>
  <c r="AK131" i="33" s="1"/>
  <c r="AG131" i="33"/>
  <c r="AH131" i="33" s="1"/>
  <c r="AE131" i="33"/>
  <c r="AC131" i="33"/>
  <c r="AA131" i="33"/>
  <c r="Y131" i="33"/>
  <c r="X131" i="33"/>
  <c r="V131" i="33"/>
  <c r="T131" i="33"/>
  <c r="P131" i="33"/>
  <c r="N131" i="33"/>
  <c r="J131" i="33"/>
  <c r="AS32" i="33"/>
  <c r="AR32" i="33"/>
  <c r="AQ32" i="33"/>
  <c r="AM115" i="33"/>
  <c r="AN115" i="33" s="1"/>
  <c r="AJ115" i="33"/>
  <c r="AK115" i="33" s="1"/>
  <c r="AG115" i="33"/>
  <c r="AH115" i="33" s="1"/>
  <c r="AE115" i="33"/>
  <c r="AC115" i="33"/>
  <c r="AA115" i="33"/>
  <c r="Y115" i="33"/>
  <c r="X115" i="33"/>
  <c r="V115" i="33"/>
  <c r="T115" i="33"/>
  <c r="P115" i="33"/>
  <c r="N115" i="33"/>
  <c r="J115" i="33"/>
  <c r="AS31" i="33"/>
  <c r="AR31" i="33"/>
  <c r="AQ31" i="33"/>
  <c r="AM114" i="33"/>
  <c r="AN114" i="33" s="1"/>
  <c r="AJ114" i="33"/>
  <c r="AK114" i="33" s="1"/>
  <c r="AG114" i="33"/>
  <c r="AH114" i="33" s="1"/>
  <c r="AE114" i="33"/>
  <c r="AC114" i="33"/>
  <c r="AA114" i="33"/>
  <c r="Y114" i="33"/>
  <c r="X114" i="33"/>
  <c r="V114" i="33"/>
  <c r="T114" i="33"/>
  <c r="P114" i="33"/>
  <c r="N114" i="33"/>
  <c r="J114" i="33"/>
  <c r="AS30" i="33"/>
  <c r="AR30" i="33"/>
  <c r="AQ30" i="33"/>
  <c r="AM87" i="33"/>
  <c r="AN87" i="33" s="1"/>
  <c r="AJ87" i="33"/>
  <c r="AK87" i="33" s="1"/>
  <c r="AG87" i="33"/>
  <c r="AH87" i="33" s="1"/>
  <c r="AE87" i="33"/>
  <c r="AC87" i="33"/>
  <c r="AA87" i="33"/>
  <c r="Y87" i="33"/>
  <c r="X87" i="33"/>
  <c r="V87" i="33"/>
  <c r="T87" i="33"/>
  <c r="P87" i="33"/>
  <c r="N87" i="33"/>
  <c r="J87" i="33"/>
  <c r="AS29" i="33"/>
  <c r="AR29" i="33"/>
  <c r="AQ29" i="33"/>
  <c r="AM86" i="33"/>
  <c r="AN86" i="33" s="1"/>
  <c r="AJ86" i="33"/>
  <c r="AK86" i="33" s="1"/>
  <c r="AG86" i="33"/>
  <c r="AH86" i="33" s="1"/>
  <c r="AE86" i="33"/>
  <c r="AC86" i="33"/>
  <c r="AA86" i="33"/>
  <c r="Y86" i="33"/>
  <c r="X86" i="33"/>
  <c r="V86" i="33"/>
  <c r="T86" i="33"/>
  <c r="P86" i="33"/>
  <c r="N86" i="33"/>
  <c r="J86" i="33"/>
  <c r="AS28" i="33"/>
  <c r="AR28" i="33"/>
  <c r="AQ28" i="33"/>
  <c r="AM59" i="33"/>
  <c r="AN59" i="33" s="1"/>
  <c r="AJ59" i="33"/>
  <c r="AK59" i="33" s="1"/>
  <c r="AG59" i="33"/>
  <c r="AH59" i="33" s="1"/>
  <c r="AE59" i="33"/>
  <c r="AC59" i="33"/>
  <c r="AA59" i="33"/>
  <c r="Y59" i="33"/>
  <c r="X59" i="33"/>
  <c r="V59" i="33"/>
  <c r="T59" i="33"/>
  <c r="P59" i="33"/>
  <c r="N59" i="33"/>
  <c r="J59" i="33"/>
  <c r="AS27" i="33"/>
  <c r="AR27" i="33"/>
  <c r="AQ27" i="33"/>
  <c r="AM37" i="33"/>
  <c r="AN37" i="33" s="1"/>
  <c r="AJ37" i="33"/>
  <c r="AK37" i="33" s="1"/>
  <c r="AG37" i="33"/>
  <c r="AH37" i="33" s="1"/>
  <c r="AE37" i="33"/>
  <c r="AC37" i="33"/>
  <c r="AA37" i="33"/>
  <c r="Y37" i="33"/>
  <c r="X37" i="33"/>
  <c r="V37" i="33"/>
  <c r="T37" i="33"/>
  <c r="P37" i="33"/>
  <c r="N37" i="33"/>
  <c r="J37" i="33"/>
  <c r="AS26" i="33"/>
  <c r="AR26" i="33"/>
  <c r="AQ26" i="33"/>
  <c r="AM4" i="33"/>
  <c r="AN4" i="33" s="1"/>
  <c r="AJ4" i="33"/>
  <c r="AK4" i="33" s="1"/>
  <c r="AG4" i="33"/>
  <c r="AH4" i="33" s="1"/>
  <c r="AE4" i="33"/>
  <c r="AC4" i="33"/>
  <c r="AA4" i="33"/>
  <c r="Y4" i="33"/>
  <c r="X4" i="33"/>
  <c r="V4" i="33"/>
  <c r="T4" i="33"/>
  <c r="P4" i="33"/>
  <c r="N4" i="33"/>
  <c r="J4" i="33"/>
  <c r="AS25" i="33"/>
  <c r="AR25" i="33"/>
  <c r="AQ25" i="33"/>
  <c r="AM58" i="33"/>
  <c r="AN58" i="33" s="1"/>
  <c r="AJ58" i="33"/>
  <c r="AK58" i="33" s="1"/>
  <c r="AG58" i="33"/>
  <c r="AH58" i="33" s="1"/>
  <c r="AE58" i="33"/>
  <c r="AC58" i="33"/>
  <c r="AA58" i="33"/>
  <c r="Y58" i="33"/>
  <c r="X58" i="33"/>
  <c r="V58" i="33"/>
  <c r="T58" i="33"/>
  <c r="P58" i="33"/>
  <c r="N58" i="33"/>
  <c r="J58" i="33"/>
  <c r="AS24" i="33"/>
  <c r="AR24" i="33"/>
  <c r="AQ24" i="33"/>
  <c r="AM57" i="33"/>
  <c r="AN57" i="33" s="1"/>
  <c r="AJ57" i="33"/>
  <c r="AK57" i="33" s="1"/>
  <c r="AG57" i="33"/>
  <c r="AH57" i="33" s="1"/>
  <c r="AE57" i="33"/>
  <c r="AC57" i="33"/>
  <c r="AA57" i="33"/>
  <c r="Y57" i="33"/>
  <c r="X57" i="33"/>
  <c r="V57" i="33"/>
  <c r="T57" i="33"/>
  <c r="P57" i="33"/>
  <c r="N57" i="33"/>
  <c r="J57" i="33"/>
  <c r="AS23" i="33"/>
  <c r="AR23" i="33"/>
  <c r="AQ23" i="33"/>
  <c r="AM36" i="33"/>
  <c r="AN36" i="33" s="1"/>
  <c r="AJ36" i="33"/>
  <c r="AK36" i="33" s="1"/>
  <c r="AG36" i="33"/>
  <c r="AH36" i="33" s="1"/>
  <c r="AE36" i="33"/>
  <c r="AC36" i="33"/>
  <c r="AA36" i="33"/>
  <c r="Y36" i="33"/>
  <c r="X36" i="33"/>
  <c r="V36" i="33"/>
  <c r="T36" i="33"/>
  <c r="P36" i="33"/>
  <c r="N36" i="33"/>
  <c r="J36" i="33"/>
  <c r="AS22" i="33"/>
  <c r="AR22" i="33"/>
  <c r="AQ22" i="33"/>
  <c r="AM35" i="33"/>
  <c r="AN35" i="33" s="1"/>
  <c r="AJ35" i="33"/>
  <c r="AK35" i="33" s="1"/>
  <c r="AG35" i="33"/>
  <c r="AH35" i="33" s="1"/>
  <c r="AE35" i="33"/>
  <c r="AC35" i="33"/>
  <c r="AA35" i="33"/>
  <c r="Y35" i="33"/>
  <c r="X35" i="33"/>
  <c r="V35" i="33"/>
  <c r="T35" i="33"/>
  <c r="P35" i="33"/>
  <c r="N35" i="33"/>
  <c r="J35" i="33"/>
  <c r="AS21" i="33"/>
  <c r="AR21" i="33"/>
  <c r="AQ21" i="33"/>
  <c r="AM34" i="33"/>
  <c r="AN34" i="33" s="1"/>
  <c r="AJ34" i="33"/>
  <c r="AK34" i="33" s="1"/>
  <c r="AG34" i="33"/>
  <c r="AH34" i="33" s="1"/>
  <c r="AE34" i="33"/>
  <c r="AC34" i="33"/>
  <c r="AA34" i="33"/>
  <c r="Y34" i="33"/>
  <c r="X34" i="33"/>
  <c r="V34" i="33"/>
  <c r="T34" i="33"/>
  <c r="P34" i="33"/>
  <c r="N34" i="33"/>
  <c r="J34" i="33"/>
  <c r="AS20" i="33"/>
  <c r="AR20" i="33"/>
  <c r="AQ20" i="33"/>
  <c r="AM18" i="33"/>
  <c r="AN18" i="33" s="1"/>
  <c r="AJ18" i="33"/>
  <c r="AK18" i="33" s="1"/>
  <c r="AG18" i="33"/>
  <c r="AH18" i="33" s="1"/>
  <c r="AE18" i="33"/>
  <c r="AC18" i="33"/>
  <c r="AA18" i="33"/>
  <c r="Y18" i="33"/>
  <c r="X18" i="33"/>
  <c r="V18" i="33"/>
  <c r="T18" i="33"/>
  <c r="P18" i="33"/>
  <c r="N18" i="33"/>
  <c r="J18" i="33"/>
  <c r="AS19" i="33"/>
  <c r="AR19" i="33"/>
  <c r="AQ19" i="33"/>
  <c r="AM17" i="33"/>
  <c r="AN17" i="33" s="1"/>
  <c r="AJ17" i="33"/>
  <c r="AK17" i="33" s="1"/>
  <c r="AG17" i="33"/>
  <c r="AH17" i="33" s="1"/>
  <c r="AE17" i="33"/>
  <c r="AC17" i="33"/>
  <c r="AA17" i="33"/>
  <c r="Y17" i="33"/>
  <c r="X17" i="33"/>
  <c r="V17" i="33"/>
  <c r="T17" i="33"/>
  <c r="P17" i="33"/>
  <c r="N17" i="33"/>
  <c r="J17" i="33"/>
  <c r="AS18" i="33"/>
  <c r="AR18" i="33"/>
  <c r="AQ18" i="33"/>
  <c r="AM16" i="33"/>
  <c r="AN16" i="33" s="1"/>
  <c r="AJ16" i="33"/>
  <c r="AK16" i="33" s="1"/>
  <c r="AG16" i="33"/>
  <c r="AH16" i="33" s="1"/>
  <c r="AE16" i="33"/>
  <c r="AC16" i="33"/>
  <c r="AA16" i="33"/>
  <c r="Y16" i="33"/>
  <c r="X16" i="33"/>
  <c r="V16" i="33"/>
  <c r="T16" i="33"/>
  <c r="P16" i="33"/>
  <c r="N16" i="33"/>
  <c r="J16" i="33"/>
  <c r="AS17" i="33"/>
  <c r="AR17" i="33"/>
  <c r="AQ17" i="33"/>
  <c r="AM15" i="33"/>
  <c r="AN15" i="33" s="1"/>
  <c r="AJ15" i="33"/>
  <c r="AK15" i="33" s="1"/>
  <c r="AG15" i="33"/>
  <c r="AH15" i="33" s="1"/>
  <c r="AE15" i="33"/>
  <c r="AC15" i="33"/>
  <c r="AA15" i="33"/>
  <c r="Y15" i="33"/>
  <c r="X15" i="33"/>
  <c r="V15" i="33"/>
  <c r="T15" i="33"/>
  <c r="P15" i="33"/>
  <c r="N15" i="33"/>
  <c r="J15" i="33"/>
  <c r="AS16" i="33"/>
  <c r="AR16" i="33"/>
  <c r="AQ16" i="33"/>
  <c r="AM157" i="33"/>
  <c r="AN157" i="33" s="1"/>
  <c r="AJ157" i="33"/>
  <c r="AK157" i="33" s="1"/>
  <c r="AG157" i="33"/>
  <c r="AH157" i="33" s="1"/>
  <c r="AE157" i="33"/>
  <c r="AC157" i="33"/>
  <c r="AA157" i="33"/>
  <c r="Y157" i="33"/>
  <c r="X157" i="33"/>
  <c r="V157" i="33"/>
  <c r="T157" i="33"/>
  <c r="P157" i="33"/>
  <c r="N157" i="33"/>
  <c r="J157" i="33"/>
  <c r="AS15" i="33"/>
  <c r="AR15" i="33"/>
  <c r="AQ15" i="33"/>
  <c r="AM151" i="33"/>
  <c r="AN151" i="33" s="1"/>
  <c r="AJ151" i="33"/>
  <c r="AK151" i="33" s="1"/>
  <c r="AG151" i="33"/>
  <c r="AH151" i="33" s="1"/>
  <c r="AE151" i="33"/>
  <c r="AC151" i="33"/>
  <c r="AA151" i="33"/>
  <c r="Y151" i="33"/>
  <c r="X151" i="33"/>
  <c r="V151" i="33"/>
  <c r="T151" i="33"/>
  <c r="P151" i="33"/>
  <c r="N151" i="33"/>
  <c r="J151" i="33"/>
  <c r="AS14" i="33"/>
  <c r="AR14" i="33"/>
  <c r="AQ14" i="33"/>
  <c r="AM130" i="33"/>
  <c r="AN130" i="33" s="1"/>
  <c r="AJ130" i="33"/>
  <c r="AK130" i="33" s="1"/>
  <c r="AG130" i="33"/>
  <c r="AH130" i="33" s="1"/>
  <c r="AE130" i="33"/>
  <c r="AC130" i="33"/>
  <c r="AA130" i="33"/>
  <c r="Y130" i="33"/>
  <c r="X130" i="33"/>
  <c r="V130" i="33"/>
  <c r="T130" i="33"/>
  <c r="P130" i="33"/>
  <c r="N130" i="33"/>
  <c r="J130" i="33"/>
  <c r="AS13" i="33"/>
  <c r="AR13" i="33"/>
  <c r="AQ13" i="33"/>
  <c r="AM85" i="33"/>
  <c r="AN85" i="33" s="1"/>
  <c r="AJ85" i="33"/>
  <c r="AK85" i="33" s="1"/>
  <c r="AG85" i="33"/>
  <c r="AH85" i="33" s="1"/>
  <c r="AE85" i="33"/>
  <c r="AC85" i="33"/>
  <c r="AA85" i="33"/>
  <c r="Y85" i="33"/>
  <c r="X85" i="33"/>
  <c r="V85" i="33"/>
  <c r="T85" i="33"/>
  <c r="P85" i="33"/>
  <c r="N85" i="33"/>
  <c r="J85" i="33"/>
  <c r="AS12" i="33"/>
  <c r="AR12" i="33"/>
  <c r="AQ12" i="33"/>
  <c r="AM84" i="33"/>
  <c r="AN84" i="33" s="1"/>
  <c r="AJ84" i="33"/>
  <c r="AK84" i="33" s="1"/>
  <c r="AG84" i="33"/>
  <c r="AH84" i="33" s="1"/>
  <c r="AE84" i="33"/>
  <c r="AC84" i="33"/>
  <c r="AA84" i="33"/>
  <c r="Y84" i="33"/>
  <c r="X84" i="33"/>
  <c r="V84" i="33"/>
  <c r="T84" i="33"/>
  <c r="P84" i="33"/>
  <c r="N84" i="33"/>
  <c r="J84" i="33"/>
  <c r="AS11" i="33"/>
  <c r="AR11" i="33"/>
  <c r="AQ11" i="33"/>
  <c r="AM56" i="33"/>
  <c r="AN56" i="33" s="1"/>
  <c r="AJ56" i="33"/>
  <c r="AK56" i="33" s="1"/>
  <c r="AG56" i="33"/>
  <c r="AH56" i="33" s="1"/>
  <c r="AE56" i="33"/>
  <c r="AC56" i="33"/>
  <c r="AA56" i="33"/>
  <c r="Y56" i="33"/>
  <c r="X56" i="33"/>
  <c r="V56" i="33"/>
  <c r="T56" i="33"/>
  <c r="P56" i="33"/>
  <c r="N56" i="33"/>
  <c r="J56" i="33"/>
  <c r="AS10" i="33"/>
  <c r="AR10" i="33"/>
  <c r="AQ10" i="33"/>
  <c r="AM33" i="33"/>
  <c r="AN33" i="33" s="1"/>
  <c r="AJ33" i="33"/>
  <c r="AK33" i="33" s="1"/>
  <c r="AG33" i="33"/>
  <c r="AH33" i="33" s="1"/>
  <c r="AE33" i="33"/>
  <c r="AC33" i="33"/>
  <c r="AA33" i="33"/>
  <c r="Y33" i="33"/>
  <c r="X33" i="33"/>
  <c r="V33" i="33"/>
  <c r="T33" i="33"/>
  <c r="P33" i="33"/>
  <c r="N33" i="33"/>
  <c r="J33" i="33"/>
  <c r="AS9" i="33"/>
  <c r="AR9" i="33"/>
  <c r="AQ9" i="33"/>
  <c r="AM159" i="33"/>
  <c r="AN159" i="33" s="1"/>
  <c r="AJ159" i="33"/>
  <c r="AK159" i="33" s="1"/>
  <c r="AG159" i="33"/>
  <c r="AH159" i="33" s="1"/>
  <c r="AE159" i="33"/>
  <c r="AC159" i="33"/>
  <c r="AA159" i="33"/>
  <c r="Y159" i="33"/>
  <c r="X159" i="33"/>
  <c r="V159" i="33"/>
  <c r="T159" i="33"/>
  <c r="P159" i="33"/>
  <c r="N159" i="33"/>
  <c r="J159" i="33"/>
  <c r="AS8" i="33"/>
  <c r="AR8" i="33"/>
  <c r="AQ8" i="33"/>
  <c r="AM129" i="33"/>
  <c r="AN129" i="33" s="1"/>
  <c r="AJ129" i="33"/>
  <c r="AK129" i="33" s="1"/>
  <c r="AH129" i="33"/>
  <c r="AE129" i="33"/>
  <c r="AC129" i="33"/>
  <c r="Y129" i="33"/>
  <c r="X129" i="33"/>
  <c r="V129" i="33"/>
  <c r="T129" i="33"/>
  <c r="P129" i="33"/>
  <c r="N129" i="33"/>
  <c r="J129" i="33"/>
  <c r="AS7" i="33"/>
  <c r="AR7" i="33"/>
  <c r="AQ7" i="33"/>
  <c r="AM113" i="33"/>
  <c r="AN113" i="33" s="1"/>
  <c r="AJ113" i="33"/>
  <c r="AK113" i="33" s="1"/>
  <c r="AG113" i="33"/>
  <c r="AH113" i="33" s="1"/>
  <c r="AE113" i="33"/>
  <c r="AC113" i="33"/>
  <c r="AA113" i="33"/>
  <c r="Y113" i="33"/>
  <c r="X113" i="33"/>
  <c r="V113" i="33"/>
  <c r="T113" i="33"/>
  <c r="P113" i="33"/>
  <c r="N113" i="33"/>
  <c r="J113" i="33"/>
  <c r="AS6" i="33"/>
  <c r="AR6" i="33"/>
  <c r="AQ6" i="33"/>
  <c r="AM112" i="33"/>
  <c r="AN112" i="33" s="1"/>
  <c r="AJ112" i="33"/>
  <c r="AK112" i="33" s="1"/>
  <c r="AG112" i="33"/>
  <c r="AH112" i="33" s="1"/>
  <c r="AE112" i="33"/>
  <c r="AC112" i="33"/>
  <c r="AA112" i="33"/>
  <c r="Y112" i="33"/>
  <c r="X112" i="33"/>
  <c r="V112" i="33"/>
  <c r="T112" i="33"/>
  <c r="P112" i="33"/>
  <c r="N112" i="33"/>
  <c r="J112" i="33"/>
  <c r="AS5" i="33"/>
  <c r="AR5" i="33"/>
  <c r="AQ5" i="33"/>
  <c r="AM83" i="33"/>
  <c r="AN83" i="33" s="1"/>
  <c r="AJ83" i="33"/>
  <c r="AK83" i="33" s="1"/>
  <c r="AG83" i="33"/>
  <c r="AH83" i="33" s="1"/>
  <c r="AE83" i="33"/>
  <c r="AC83" i="33"/>
  <c r="AA83" i="33"/>
  <c r="Y83" i="33"/>
  <c r="X83" i="33"/>
  <c r="V83" i="33"/>
  <c r="T83" i="33"/>
  <c r="P83" i="33"/>
  <c r="N83" i="33"/>
  <c r="J83" i="33"/>
  <c r="AS4" i="33"/>
  <c r="AR4" i="33"/>
  <c r="AQ4" i="33"/>
  <c r="AM82" i="33"/>
  <c r="AN82" i="33" s="1"/>
  <c r="AJ82" i="33"/>
  <c r="AK82" i="33" s="1"/>
  <c r="AG82" i="33"/>
  <c r="AH82" i="33" s="1"/>
  <c r="AE82" i="33"/>
  <c r="AC82" i="33"/>
  <c r="AA82" i="33"/>
  <c r="Y82" i="33"/>
  <c r="X82" i="33"/>
  <c r="V82" i="33"/>
  <c r="T82" i="33"/>
  <c r="P82" i="33"/>
  <c r="N82" i="33"/>
  <c r="J82" i="33"/>
  <c r="AO115" i="33" l="1"/>
  <c r="AO131" i="33"/>
  <c r="AO134" i="33"/>
  <c r="AO143" i="33"/>
  <c r="AO70" i="33"/>
  <c r="AO144" i="33"/>
  <c r="AO137" i="33"/>
  <c r="AO128" i="33"/>
  <c r="AO58" i="33"/>
  <c r="AO88" i="33"/>
  <c r="AO89" i="33"/>
  <c r="AO5" i="33"/>
  <c r="AO6" i="33"/>
  <c r="AO83" i="33"/>
  <c r="AO111" i="33"/>
  <c r="AO24" i="33"/>
  <c r="AO151" i="33"/>
  <c r="AO17" i="33"/>
  <c r="AO159" i="33"/>
  <c r="AO85" i="33"/>
  <c r="AO19" i="33"/>
  <c r="AO90" i="33"/>
  <c r="AO110" i="33"/>
  <c r="AO92" i="33"/>
  <c r="AO7" i="33"/>
  <c r="AO112" i="33"/>
  <c r="AO34" i="33"/>
  <c r="AO20" i="33"/>
  <c r="AO42" i="33"/>
  <c r="AO33" i="33"/>
  <c r="AO113" i="33"/>
  <c r="AO86" i="33"/>
  <c r="AO148" i="33"/>
  <c r="AO101" i="33"/>
  <c r="AO10" i="33"/>
  <c r="AO135" i="33"/>
  <c r="AO99" i="33"/>
  <c r="AO100" i="33"/>
  <c r="AO9" i="33"/>
  <c r="AO46" i="33"/>
  <c r="AO49" i="33"/>
  <c r="AO30" i="33"/>
  <c r="AO52" i="33"/>
  <c r="AO76" i="33"/>
  <c r="AO80" i="33"/>
  <c r="AO105" i="33"/>
  <c r="AO109" i="33"/>
  <c r="AO15" i="33"/>
  <c r="AO18" i="33"/>
  <c r="AO38" i="33"/>
  <c r="AO61" i="33"/>
  <c r="AO40" i="33"/>
  <c r="AO41" i="33"/>
  <c r="AO22" i="33"/>
  <c r="AO69" i="33"/>
  <c r="AO118" i="33"/>
  <c r="AO145" i="33"/>
  <c r="AO97" i="33"/>
  <c r="AO98" i="33"/>
  <c r="AO120" i="33"/>
  <c r="AO11" i="33"/>
  <c r="AO27" i="33"/>
  <c r="AO73" i="33"/>
  <c r="AO102" i="33"/>
  <c r="AO47" i="33"/>
  <c r="AO28" i="33"/>
  <c r="AO29" i="33"/>
  <c r="AO50" i="33"/>
  <c r="AO51" i="33"/>
  <c r="AO54" i="33"/>
  <c r="AO75" i="33"/>
  <c r="AO78" i="33"/>
  <c r="AO79" i="33"/>
  <c r="AO103" i="33"/>
  <c r="AO104" i="33"/>
  <c r="AO107" i="33"/>
  <c r="AO108" i="33"/>
  <c r="AO127" i="33"/>
  <c r="AO138" i="33"/>
  <c r="AO140" i="33"/>
  <c r="AO114" i="33"/>
  <c r="AO130" i="33"/>
  <c r="AO35" i="33"/>
  <c r="AO57" i="33"/>
  <c r="AO4" i="33"/>
  <c r="AO37" i="33"/>
  <c r="AO60" i="33"/>
  <c r="AO142" i="33"/>
  <c r="AO155" i="33"/>
  <c r="AO21" i="33"/>
  <c r="AO91" i="33"/>
  <c r="AO94" i="33"/>
  <c r="AO150" i="33"/>
  <c r="AO43" i="33"/>
  <c r="AO44" i="33"/>
  <c r="AO26" i="33"/>
  <c r="AO72" i="33"/>
  <c r="AO74" i="33"/>
  <c r="AO147" i="33"/>
  <c r="AO13" i="33"/>
  <c r="AO14" i="33"/>
  <c r="AO32" i="33"/>
  <c r="AO53" i="33"/>
  <c r="AO77" i="33"/>
  <c r="AO81" i="33"/>
  <c r="AO106" i="33"/>
  <c r="AO124" i="33"/>
  <c r="AO126" i="33"/>
  <c r="AO55" i="33"/>
  <c r="AO5" i="39"/>
  <c r="AO4" i="39"/>
  <c r="AO6" i="39"/>
  <c r="AO7" i="39"/>
  <c r="AO31" i="33"/>
  <c r="AO160" i="33"/>
  <c r="AO125" i="33"/>
  <c r="AO146" i="33"/>
  <c r="AO123" i="33"/>
  <c r="AO48" i="33"/>
  <c r="AO136" i="33"/>
  <c r="AO12" i="33"/>
  <c r="AO45" i="33"/>
  <c r="AO8" i="33"/>
  <c r="AO121" i="33"/>
  <c r="AO122" i="33"/>
  <c r="AO119" i="33"/>
  <c r="AO71" i="33"/>
  <c r="AO25" i="33"/>
  <c r="AO156" i="33"/>
  <c r="AO158" i="33"/>
  <c r="AO96" i="33"/>
  <c r="AO139" i="33"/>
  <c r="AO23" i="33"/>
  <c r="AO68" i="33"/>
  <c r="AO93" i="33"/>
  <c r="AO149" i="33"/>
  <c r="AO65" i="33"/>
  <c r="AO66" i="33"/>
  <c r="AO95" i="33"/>
  <c r="AO67" i="33"/>
  <c r="AO64" i="33"/>
  <c r="AO116" i="33"/>
  <c r="AO117" i="33"/>
  <c r="AO63" i="33"/>
  <c r="AO62" i="33"/>
  <c r="AO39" i="33"/>
  <c r="AO154" i="33"/>
  <c r="AO133" i="33"/>
  <c r="AO141" i="33"/>
  <c r="AO59" i="33"/>
  <c r="AO132" i="33"/>
  <c r="AO87" i="33"/>
  <c r="AO152" i="33"/>
  <c r="AO153" i="33"/>
  <c r="AO16" i="33"/>
  <c r="AO36" i="33"/>
  <c r="AO56" i="33"/>
  <c r="AO84" i="33"/>
  <c r="AO157" i="33"/>
  <c r="AO82" i="33"/>
  <c r="AO129" i="33"/>
  <c r="AP16" i="17"/>
  <c r="AP7" i="10"/>
  <c r="AP14" i="13"/>
  <c r="AO7" i="10"/>
  <c r="AO2" i="1" l="1"/>
  <c r="AO2" i="2"/>
  <c r="AA10" i="17" l="1"/>
  <c r="AA4" i="17"/>
  <c r="AA5" i="17"/>
  <c r="AA6" i="17"/>
  <c r="AA7" i="17"/>
  <c r="AA8" i="17"/>
  <c r="AA11" i="17"/>
  <c r="AA13" i="17"/>
  <c r="AA15" i="17"/>
  <c r="AA16" i="17"/>
  <c r="AA14" i="17"/>
  <c r="AA9" i="17"/>
  <c r="AA12" i="17"/>
  <c r="AA20" i="17"/>
  <c r="AJ20" i="17" l="1"/>
  <c r="AK20" i="17" s="1"/>
  <c r="AG20" i="17"/>
  <c r="AH20" i="17" s="1"/>
  <c r="AE20" i="17"/>
  <c r="AC20" i="17"/>
  <c r="Y20" i="17"/>
  <c r="X20" i="17"/>
  <c r="V20" i="17"/>
  <c r="T20" i="17"/>
  <c r="P20" i="17"/>
  <c r="N20" i="17"/>
  <c r="J20" i="17"/>
  <c r="AM20" i="17"/>
  <c r="AN20" i="17" s="1"/>
  <c r="J19" i="13"/>
  <c r="AA19" i="13"/>
  <c r="E4" i="6"/>
  <c r="AO20" i="17" l="1"/>
  <c r="V11" i="12"/>
  <c r="AO2" i="33" l="1"/>
  <c r="AP161" i="33" l="1"/>
  <c r="AP6" i="33"/>
  <c r="AP70" i="33"/>
  <c r="AP134" i="33"/>
  <c r="AP128" i="33"/>
  <c r="AP58" i="33"/>
  <c r="AP143" i="33"/>
  <c r="AP88" i="33"/>
  <c r="AP115" i="33"/>
  <c r="AP144" i="33"/>
  <c r="AP111" i="33"/>
  <c r="AP83" i="33"/>
  <c r="AP89" i="33"/>
  <c r="AP131" i="33"/>
  <c r="AP5" i="33"/>
  <c r="AP137" i="33"/>
  <c r="AP36" i="33"/>
  <c r="AP139" i="33"/>
  <c r="AP13" i="33"/>
  <c r="AP107" i="33"/>
  <c r="AP40" i="33"/>
  <c r="AP17" i="33"/>
  <c r="AP95" i="33"/>
  <c r="AP124" i="33"/>
  <c r="AP60" i="33"/>
  <c r="AP75" i="33"/>
  <c r="AP69" i="33"/>
  <c r="AP9" i="33"/>
  <c r="AP19" i="33"/>
  <c r="AP59" i="33"/>
  <c r="AP68" i="33"/>
  <c r="AP123" i="33"/>
  <c r="AP74" i="33"/>
  <c r="AP130" i="33"/>
  <c r="AP28" i="33"/>
  <c r="AP38" i="33"/>
  <c r="AP10" i="33"/>
  <c r="AP92" i="33"/>
  <c r="AP87" i="33"/>
  <c r="AP77" i="33"/>
  <c r="AP118" i="33"/>
  <c r="AP16" i="33"/>
  <c r="AP160" i="33"/>
  <c r="AP152" i="33"/>
  <c r="AP65" i="33"/>
  <c r="AP12" i="33"/>
  <c r="AP14" i="33"/>
  <c r="AP4" i="33"/>
  <c r="AP51" i="33"/>
  <c r="AP41" i="33"/>
  <c r="AP99" i="33"/>
  <c r="AP110" i="33"/>
  <c r="AP106" i="33"/>
  <c r="AP30" i="33"/>
  <c r="AP25" i="33"/>
  <c r="AP135" i="33"/>
  <c r="AP129" i="33"/>
  <c r="AP156" i="33"/>
  <c r="AP108" i="33"/>
  <c r="AP80" i="33"/>
  <c r="AP20" i="33"/>
  <c r="AP67" i="33"/>
  <c r="AP120" i="33"/>
  <c r="AP117" i="33"/>
  <c r="AP104" i="33"/>
  <c r="AP52" i="33"/>
  <c r="AP66" i="33"/>
  <c r="AP32" i="33"/>
  <c r="AP54" i="33"/>
  <c r="AP34" i="33"/>
  <c r="AP125" i="33"/>
  <c r="AP90" i="33"/>
  <c r="AP56" i="33"/>
  <c r="AP81" i="33"/>
  <c r="AP145" i="33"/>
  <c r="AP133" i="33"/>
  <c r="AP121" i="33"/>
  <c r="AP26" i="33"/>
  <c r="AP50" i="33"/>
  <c r="AP76" i="33"/>
  <c r="AP157" i="33"/>
  <c r="AP96" i="33"/>
  <c r="AP53" i="33"/>
  <c r="AP35" i="33"/>
  <c r="AP29" i="33"/>
  <c r="AP61" i="33"/>
  <c r="AP86" i="33"/>
  <c r="AP151" i="33"/>
  <c r="AP39" i="33"/>
  <c r="AP158" i="33"/>
  <c r="AP31" i="33"/>
  <c r="AP43" i="33"/>
  <c r="AP127" i="33"/>
  <c r="AP27" i="33"/>
  <c r="AP105" i="33"/>
  <c r="AP113" i="33"/>
  <c r="AP85" i="33"/>
  <c r="AP149" i="33"/>
  <c r="AP94" i="33"/>
  <c r="AP15" i="33"/>
  <c r="AP154" i="33"/>
  <c r="AP147" i="33"/>
  <c r="AP141" i="33"/>
  <c r="AP23" i="33"/>
  <c r="AP146" i="33"/>
  <c r="AP72" i="33"/>
  <c r="AP114" i="33"/>
  <c r="AP47" i="33"/>
  <c r="AP18" i="33"/>
  <c r="AP101" i="33"/>
  <c r="AP159" i="33"/>
  <c r="AP63" i="33"/>
  <c r="AP136" i="33"/>
  <c r="AP142" i="33"/>
  <c r="AP102" i="33"/>
  <c r="AP46" i="33"/>
  <c r="AP132" i="33"/>
  <c r="AP8" i="33"/>
  <c r="AP44" i="33"/>
  <c r="AP138" i="33"/>
  <c r="AP73" i="33"/>
  <c r="AP109" i="33"/>
  <c r="AP33" i="33"/>
  <c r="AP84" i="33"/>
  <c r="AP116" i="33"/>
  <c r="AP119" i="33"/>
  <c r="AP21" i="33"/>
  <c r="AP103" i="33"/>
  <c r="AP97" i="33"/>
  <c r="AP42" i="33"/>
  <c r="AP24" i="33"/>
  <c r="AP140" i="33"/>
  <c r="AP93" i="33"/>
  <c r="AP62" i="33"/>
  <c r="AP55" i="33"/>
  <c r="AP150" i="33"/>
  <c r="AP11" i="33"/>
  <c r="AP126" i="33"/>
  <c r="AP57" i="33"/>
  <c r="AP148" i="33"/>
  <c r="AP48" i="33"/>
  <c r="AP91" i="33"/>
  <c r="AP98" i="33"/>
  <c r="AP7" i="33"/>
  <c r="AP153" i="33"/>
  <c r="AP45" i="33"/>
  <c r="AP37" i="33"/>
  <c r="AP22" i="33"/>
  <c r="AP100" i="33"/>
  <c r="AP82" i="33"/>
  <c r="AP78" i="33"/>
  <c r="AP71" i="33"/>
  <c r="AP64" i="33"/>
  <c r="AP122" i="33"/>
  <c r="AP155" i="33"/>
  <c r="AP79" i="33"/>
  <c r="AP49" i="33"/>
  <c r="AP112" i="33"/>
  <c r="T4" i="21"/>
  <c r="T28" i="12"/>
  <c r="V28" i="12"/>
  <c r="AO2" i="39" l="1"/>
  <c r="AO2" i="17"/>
  <c r="AP20" i="17" s="1"/>
  <c r="J10" i="17"/>
  <c r="N10" i="17"/>
  <c r="P10" i="17"/>
  <c r="T10" i="17"/>
  <c r="V10" i="17"/>
  <c r="Y10" i="17"/>
  <c r="AC10" i="17"/>
  <c r="AE10" i="17"/>
  <c r="AG10" i="17"/>
  <c r="AH10" i="17" s="1"/>
  <c r="AJ10" i="17"/>
  <c r="AK10" i="17" s="1"/>
  <c r="AM10" i="17"/>
  <c r="AN10" i="17" s="1"/>
  <c r="J4" i="17"/>
  <c r="N4" i="17"/>
  <c r="P4" i="17"/>
  <c r="T4" i="17"/>
  <c r="V4" i="17"/>
  <c r="Y4" i="17"/>
  <c r="AC4" i="17"/>
  <c r="AE4" i="17"/>
  <c r="AG4" i="17"/>
  <c r="AH4" i="17" s="1"/>
  <c r="AJ4" i="17"/>
  <c r="AK4" i="17" s="1"/>
  <c r="AM4" i="17"/>
  <c r="AN4" i="17" s="1"/>
  <c r="J5" i="17"/>
  <c r="N5" i="17"/>
  <c r="P5" i="17"/>
  <c r="T5" i="17"/>
  <c r="V5" i="17"/>
  <c r="Y5" i="17"/>
  <c r="AC5" i="17"/>
  <c r="AE5" i="17"/>
  <c r="AG5" i="17"/>
  <c r="AH5" i="17" s="1"/>
  <c r="AJ5" i="17"/>
  <c r="AK5" i="17" s="1"/>
  <c r="AM5" i="17"/>
  <c r="AN5" i="17" s="1"/>
  <c r="J6" i="17"/>
  <c r="N6" i="17"/>
  <c r="P6" i="17"/>
  <c r="T6" i="17"/>
  <c r="V6" i="17"/>
  <c r="Y6" i="17"/>
  <c r="AC6" i="17"/>
  <c r="AE6" i="17"/>
  <c r="AG6" i="17"/>
  <c r="AH6" i="17" s="1"/>
  <c r="AJ6" i="17"/>
  <c r="AK6" i="17" s="1"/>
  <c r="AM6" i="17"/>
  <c r="AN6" i="17" s="1"/>
  <c r="J7" i="17"/>
  <c r="N7" i="17"/>
  <c r="P7" i="17"/>
  <c r="T7" i="17"/>
  <c r="V7" i="17"/>
  <c r="Y7" i="17"/>
  <c r="AC7" i="17"/>
  <c r="AE7" i="17"/>
  <c r="AG7" i="17"/>
  <c r="AH7" i="17" s="1"/>
  <c r="AJ7" i="17"/>
  <c r="AK7" i="17" s="1"/>
  <c r="AM7" i="17"/>
  <c r="AN7" i="17" s="1"/>
  <c r="J8" i="17"/>
  <c r="N8" i="17"/>
  <c r="P8" i="17"/>
  <c r="T8" i="17"/>
  <c r="V8" i="17"/>
  <c r="Y8" i="17"/>
  <c r="AC8" i="17"/>
  <c r="AE8" i="17"/>
  <c r="AG8" i="17"/>
  <c r="AH8" i="17" s="1"/>
  <c r="AJ8" i="17"/>
  <c r="AK8" i="17" s="1"/>
  <c r="AM8" i="17"/>
  <c r="AN8" i="17" s="1"/>
  <c r="J11" i="17"/>
  <c r="N11" i="17"/>
  <c r="P11" i="17"/>
  <c r="T11" i="17"/>
  <c r="V11" i="17"/>
  <c r="Y11" i="17"/>
  <c r="AC11" i="17"/>
  <c r="AE11" i="17"/>
  <c r="AG11" i="17"/>
  <c r="AH11" i="17" s="1"/>
  <c r="AJ11" i="17"/>
  <c r="AK11" i="17" s="1"/>
  <c r="AM11" i="17"/>
  <c r="AN11" i="17" s="1"/>
  <c r="J13" i="17"/>
  <c r="N13" i="17"/>
  <c r="P13" i="17"/>
  <c r="T13" i="17"/>
  <c r="V13" i="17"/>
  <c r="Y13" i="17"/>
  <c r="AC13" i="17"/>
  <c r="AE13" i="17"/>
  <c r="AG13" i="17"/>
  <c r="AH13" i="17" s="1"/>
  <c r="AJ13" i="17"/>
  <c r="AK13" i="17" s="1"/>
  <c r="AM13" i="17"/>
  <c r="AN13" i="17" s="1"/>
  <c r="J15" i="17"/>
  <c r="N15" i="17"/>
  <c r="P15" i="17"/>
  <c r="T15" i="17"/>
  <c r="V15" i="17"/>
  <c r="Y15" i="17"/>
  <c r="AC15" i="17"/>
  <c r="AE15" i="17"/>
  <c r="AG15" i="17"/>
  <c r="AH15" i="17" s="1"/>
  <c r="AJ15" i="17"/>
  <c r="AK15" i="17" s="1"/>
  <c r="AM15" i="17"/>
  <c r="AN15" i="17" s="1"/>
  <c r="J16" i="17"/>
  <c r="P16" i="17"/>
  <c r="T16" i="17"/>
  <c r="V16" i="17"/>
  <c r="Y16" i="17"/>
  <c r="AC16" i="17"/>
  <c r="AE16" i="17"/>
  <c r="AM16" i="17"/>
  <c r="AN16" i="17" s="1"/>
  <c r="AJ16" i="17"/>
  <c r="AK16" i="17" s="1"/>
  <c r="J14" i="17"/>
  <c r="N14" i="17"/>
  <c r="P14" i="17"/>
  <c r="T14" i="17"/>
  <c r="V14" i="17"/>
  <c r="Y14" i="17"/>
  <c r="AC14" i="17"/>
  <c r="AM14" i="17"/>
  <c r="AN14" i="17" s="1"/>
  <c r="J9" i="17"/>
  <c r="N9" i="17"/>
  <c r="P9" i="17"/>
  <c r="T9" i="17"/>
  <c r="V9" i="17"/>
  <c r="Y9" i="17"/>
  <c r="AC9" i="17"/>
  <c r="AE9" i="17"/>
  <c r="AG9" i="17"/>
  <c r="AH9" i="17" s="1"/>
  <c r="AJ9" i="17"/>
  <c r="AK9" i="17" s="1"/>
  <c r="AM9" i="17"/>
  <c r="AN9" i="17" s="1"/>
  <c r="J12" i="17"/>
  <c r="N12" i="17"/>
  <c r="P12" i="17"/>
  <c r="T12" i="17"/>
  <c r="V12" i="17"/>
  <c r="Y12" i="17"/>
  <c r="AC12" i="17"/>
  <c r="AE12" i="17"/>
  <c r="AG12" i="17"/>
  <c r="AH12" i="17" s="1"/>
  <c r="AJ12" i="17"/>
  <c r="AK12" i="17" s="1"/>
  <c r="AM12" i="17"/>
  <c r="AN12" i="17" s="1"/>
  <c r="AO2" i="13"/>
  <c r="J14" i="13"/>
  <c r="P14" i="13"/>
  <c r="T14" i="13"/>
  <c r="V14" i="13"/>
  <c r="Y14" i="13"/>
  <c r="AA14" i="13"/>
  <c r="AC14" i="13"/>
  <c r="AE14" i="13"/>
  <c r="AM14" i="13"/>
  <c r="AN14" i="13" s="1"/>
  <c r="AJ14" i="13"/>
  <c r="AK14" i="13" s="1"/>
  <c r="J5" i="7"/>
  <c r="J7" i="7"/>
  <c r="J4" i="7"/>
  <c r="J6" i="7"/>
  <c r="J5" i="12"/>
  <c r="P5" i="12"/>
  <c r="T5" i="12"/>
  <c r="V5" i="12"/>
  <c r="Y5" i="12"/>
  <c r="AC5" i="12"/>
  <c r="AE5" i="12"/>
  <c r="AM5" i="12"/>
  <c r="AN5" i="12" s="1"/>
  <c r="AO2" i="12"/>
  <c r="J14" i="12"/>
  <c r="P14" i="12"/>
  <c r="T14" i="12"/>
  <c r="V14" i="12"/>
  <c r="Y14" i="12"/>
  <c r="AA14" i="12"/>
  <c r="AC14" i="12"/>
  <c r="AE14" i="12"/>
  <c r="AM14" i="12"/>
  <c r="AN14" i="12" s="1"/>
  <c r="AJ14" i="12"/>
  <c r="AK14" i="12" s="1"/>
  <c r="J5" i="18"/>
  <c r="N5" i="18"/>
  <c r="P5" i="18"/>
  <c r="T5" i="18"/>
  <c r="V5" i="18"/>
  <c r="Y5" i="18"/>
  <c r="AA5" i="18"/>
  <c r="AC5" i="18"/>
  <c r="AE5" i="18"/>
  <c r="AG5" i="18"/>
  <c r="AH5" i="18" s="1"/>
  <c r="AJ5" i="18"/>
  <c r="AK5" i="18" s="1"/>
  <c r="AM5" i="18"/>
  <c r="AN5" i="18" s="1"/>
  <c r="AO2" i="18"/>
  <c r="AO2" i="10"/>
  <c r="J7" i="10"/>
  <c r="P7" i="10"/>
  <c r="T7" i="10"/>
  <c r="V7" i="10"/>
  <c r="Y7" i="10"/>
  <c r="AC7" i="10"/>
  <c r="AE7" i="10"/>
  <c r="AM7" i="10"/>
  <c r="AN7" i="10" s="1"/>
  <c r="AM13" i="10"/>
  <c r="AN13" i="10" s="1"/>
  <c r="J13" i="10"/>
  <c r="Y13" i="10"/>
  <c r="N13" i="10"/>
  <c r="P13" i="10"/>
  <c r="T13" i="10"/>
  <c r="AA13" i="10"/>
  <c r="AC13" i="10"/>
  <c r="AE13" i="10"/>
  <c r="AM16" i="2"/>
  <c r="AN16" i="2" s="1"/>
  <c r="J16" i="2"/>
  <c r="Y16" i="2"/>
  <c r="AA16" i="2"/>
  <c r="N16" i="2"/>
  <c r="P16" i="2"/>
  <c r="AC16" i="2"/>
  <c r="AE16" i="2"/>
  <c r="AJ22" i="12"/>
  <c r="AK22" i="12" s="1"/>
  <c r="AJ7" i="12"/>
  <c r="AJ13" i="12"/>
  <c r="AK13" i="12" s="1"/>
  <c r="AJ8" i="12"/>
  <c r="AK8" i="12" s="1"/>
  <c r="AJ34" i="12"/>
  <c r="AK34" i="12" s="1"/>
  <c r="AJ24" i="12"/>
  <c r="AK24" i="12" s="1"/>
  <c r="AJ18" i="12"/>
  <c r="AK18" i="12" s="1"/>
  <c r="AJ19" i="12"/>
  <c r="AK19" i="12" s="1"/>
  <c r="AJ6" i="12"/>
  <c r="AK6" i="12" s="1"/>
  <c r="AJ12" i="12"/>
  <c r="AK12" i="12" s="1"/>
  <c r="AJ4" i="12"/>
  <c r="AK4" i="12" s="1"/>
  <c r="AJ15" i="12"/>
  <c r="AK15" i="12" s="1"/>
  <c r="AJ11" i="12"/>
  <c r="AK11" i="12" s="1"/>
  <c r="AJ23" i="12"/>
  <c r="AK23" i="12" s="1"/>
  <c r="AJ16" i="12"/>
  <c r="AK16" i="12" s="1"/>
  <c r="AJ25" i="12"/>
  <c r="AK25" i="12" s="1"/>
  <c r="AJ20" i="12"/>
  <c r="AK20" i="12" s="1"/>
  <c r="AJ21" i="12"/>
  <c r="AK21" i="12" s="1"/>
  <c r="AJ26" i="12"/>
  <c r="AK26" i="12" s="1"/>
  <c r="AJ27" i="12"/>
  <c r="AK27" i="12" s="1"/>
  <c r="AJ33" i="12"/>
  <c r="AK33" i="12" s="1"/>
  <c r="AJ9" i="12"/>
  <c r="AK9" i="12" s="1"/>
  <c r="AJ29" i="12"/>
  <c r="AK29" i="12" s="1"/>
  <c r="AJ30" i="12"/>
  <c r="AK30" i="12" s="1"/>
  <c r="AJ17" i="12"/>
  <c r="AK17" i="12" s="1"/>
  <c r="AJ32" i="12"/>
  <c r="AK32" i="12" s="1"/>
  <c r="AJ28" i="12"/>
  <c r="AK28" i="12" s="1"/>
  <c r="AJ31" i="12"/>
  <c r="AK31" i="12" s="1"/>
  <c r="AJ35" i="12"/>
  <c r="AK35" i="12" s="1"/>
  <c r="AJ5" i="12"/>
  <c r="AK5" i="12" s="1"/>
  <c r="AJ13" i="10"/>
  <c r="AK13" i="10" s="1"/>
  <c r="AJ9" i="10"/>
  <c r="AK9" i="10" s="1"/>
  <c r="AJ8" i="10"/>
  <c r="AK8" i="10" s="1"/>
  <c r="AJ5" i="10"/>
  <c r="AK5" i="10" s="1"/>
  <c r="AJ4" i="10"/>
  <c r="AK4" i="10" s="1"/>
  <c r="AJ6" i="10"/>
  <c r="AK6" i="10" s="1"/>
  <c r="AJ7" i="10"/>
  <c r="AK7" i="10" s="1"/>
  <c r="AJ4" i="21"/>
  <c r="AK4" i="21" s="1"/>
  <c r="AJ6" i="5"/>
  <c r="AK6" i="5" s="1"/>
  <c r="AJ7" i="5"/>
  <c r="AK7" i="5" s="1"/>
  <c r="AJ7" i="15"/>
  <c r="AK7" i="15" s="1"/>
  <c r="AJ9" i="15"/>
  <c r="AK9" i="15" s="1"/>
  <c r="AJ12" i="15"/>
  <c r="AK12" i="15" s="1"/>
  <c r="AJ5" i="15"/>
  <c r="AK5" i="15" s="1"/>
  <c r="AJ6" i="15"/>
  <c r="AK6" i="15" s="1"/>
  <c r="AJ10" i="15"/>
  <c r="AK10" i="15" s="1"/>
  <c r="AJ14" i="15"/>
  <c r="AK14" i="15" s="1"/>
  <c r="AJ8" i="15"/>
  <c r="AK8" i="15" s="1"/>
  <c r="AJ15" i="15"/>
  <c r="AK15" i="15" s="1"/>
  <c r="AJ11" i="15"/>
  <c r="AK11" i="15" s="1"/>
  <c r="AJ13" i="15"/>
  <c r="AK13" i="15" s="1"/>
  <c r="AJ8" i="2"/>
  <c r="AJ11" i="2"/>
  <c r="AK11" i="2" s="1"/>
  <c r="AJ6" i="2"/>
  <c r="AK6" i="2" s="1"/>
  <c r="AJ4" i="2"/>
  <c r="AK4" i="2" s="1"/>
  <c r="AJ10" i="2"/>
  <c r="AK10" i="2" s="1"/>
  <c r="AJ5" i="2"/>
  <c r="AK5" i="2" s="1"/>
  <c r="AJ9" i="2"/>
  <c r="AK9" i="2" s="1"/>
  <c r="AJ12" i="2"/>
  <c r="AK12" i="2" s="1"/>
  <c r="AJ6" i="35"/>
  <c r="AK6" i="35" s="1"/>
  <c r="AJ8" i="35"/>
  <c r="AK8" i="35" s="1"/>
  <c r="AJ7" i="35"/>
  <c r="AK7" i="35" s="1"/>
  <c r="AJ5" i="35"/>
  <c r="AK5" i="35" s="1"/>
  <c r="AJ9" i="35"/>
  <c r="AK9" i="35" s="1"/>
  <c r="AJ10" i="35"/>
  <c r="AK10" i="35" s="1"/>
  <c r="AJ4" i="35"/>
  <c r="AK4" i="35" s="1"/>
  <c r="AJ5" i="1"/>
  <c r="AK5" i="1" s="1"/>
  <c r="AJ8" i="1"/>
  <c r="AK8" i="1" s="1"/>
  <c r="AJ6" i="1"/>
  <c r="AK6" i="1" s="1"/>
  <c r="AJ7" i="1"/>
  <c r="AK7" i="1" s="1"/>
  <c r="AJ9" i="1"/>
  <c r="AK9" i="1" s="1"/>
  <c r="AJ4" i="1"/>
  <c r="AK4" i="1" s="1"/>
  <c r="AJ5" i="13"/>
  <c r="AK5" i="13" s="1"/>
  <c r="AJ6" i="13"/>
  <c r="AK6" i="13" s="1"/>
  <c r="AJ7" i="13"/>
  <c r="AK7" i="13" s="1"/>
  <c r="AJ8" i="13"/>
  <c r="AK8" i="13" s="1"/>
  <c r="AJ9" i="13"/>
  <c r="AK9" i="13" s="1"/>
  <c r="AJ11" i="13"/>
  <c r="AK11" i="13" s="1"/>
  <c r="AJ10" i="13"/>
  <c r="AK10" i="13" s="1"/>
  <c r="AJ12" i="13"/>
  <c r="AK12" i="13" s="1"/>
  <c r="AJ15" i="13"/>
  <c r="AK15" i="13" s="1"/>
  <c r="AJ13" i="13"/>
  <c r="AK13" i="13" s="1"/>
  <c r="AJ4" i="13"/>
  <c r="AK4" i="13" s="1"/>
  <c r="AS14" i="13"/>
  <c r="AR14" i="13"/>
  <c r="AQ14" i="13"/>
  <c r="AG14" i="13"/>
  <c r="AH14" i="13" s="1"/>
  <c r="X14" i="13"/>
  <c r="N14" i="13"/>
  <c r="AM19" i="13"/>
  <c r="AN19" i="13" s="1"/>
  <c r="AK19" i="13"/>
  <c r="AH19" i="13"/>
  <c r="AE19" i="13"/>
  <c r="AC19" i="13"/>
  <c r="Y19" i="13"/>
  <c r="X19" i="13"/>
  <c r="V19" i="13"/>
  <c r="T19" i="13"/>
  <c r="P19" i="13"/>
  <c r="N19" i="13"/>
  <c r="I15" i="38"/>
  <c r="O15" i="38"/>
  <c r="S15" i="38"/>
  <c r="U15" i="38"/>
  <c r="X15" i="38"/>
  <c r="AB15" i="38"/>
  <c r="AD15" i="38"/>
  <c r="AL15" i="38"/>
  <c r="AM15" i="38" s="1"/>
  <c r="I8" i="38"/>
  <c r="O8" i="38"/>
  <c r="S8" i="38"/>
  <c r="U8" i="38"/>
  <c r="X8" i="38"/>
  <c r="AB8" i="38"/>
  <c r="AD8" i="38"/>
  <c r="AL8" i="38"/>
  <c r="AM8" i="38" s="1"/>
  <c r="I14" i="38"/>
  <c r="O14" i="38"/>
  <c r="S14" i="38"/>
  <c r="U14" i="38"/>
  <c r="X14" i="38"/>
  <c r="Z14" i="38"/>
  <c r="AB14" i="38"/>
  <c r="AD14" i="38"/>
  <c r="AL14" i="38"/>
  <c r="AM14" i="38" s="1"/>
  <c r="AI14" i="38"/>
  <c r="AJ14" i="38" s="1"/>
  <c r="I10" i="38"/>
  <c r="O10" i="38"/>
  <c r="S10" i="38"/>
  <c r="U10" i="38"/>
  <c r="X10" i="38"/>
  <c r="Z10" i="38"/>
  <c r="AB10" i="38"/>
  <c r="AD10" i="38"/>
  <c r="AL10" i="38"/>
  <c r="AM10" i="38" s="1"/>
  <c r="AI10" i="38"/>
  <c r="AJ10" i="38" s="1"/>
  <c r="I6" i="38"/>
  <c r="O6" i="38"/>
  <c r="S6" i="38"/>
  <c r="U6" i="38"/>
  <c r="X6" i="38"/>
  <c r="Z6" i="38"/>
  <c r="AB6" i="38"/>
  <c r="AD6" i="38"/>
  <c r="AL6" i="38"/>
  <c r="AM6" i="38" s="1"/>
  <c r="AI6" i="38"/>
  <c r="AJ6" i="38" s="1"/>
  <c r="J9" i="12"/>
  <c r="N9" i="12"/>
  <c r="P9" i="12"/>
  <c r="T9" i="12"/>
  <c r="V9" i="12"/>
  <c r="Y9" i="12"/>
  <c r="AA9" i="12"/>
  <c r="AC9" i="12"/>
  <c r="AM9" i="12"/>
  <c r="AN9" i="12" s="1"/>
  <c r="I13" i="38"/>
  <c r="M13" i="38"/>
  <c r="O13" i="38"/>
  <c r="S13" i="38"/>
  <c r="U13" i="38"/>
  <c r="X13" i="38"/>
  <c r="Z13" i="38"/>
  <c r="AB13" i="38"/>
  <c r="AL13" i="38"/>
  <c r="AM13" i="38" s="1"/>
  <c r="I11" i="38"/>
  <c r="M11" i="38"/>
  <c r="O11" i="38"/>
  <c r="S11" i="38"/>
  <c r="U11" i="38"/>
  <c r="X11" i="38"/>
  <c r="Z11" i="38"/>
  <c r="AB11" i="38"/>
  <c r="AL11" i="38"/>
  <c r="AM11" i="38" s="1"/>
  <c r="I5" i="38"/>
  <c r="M5" i="38"/>
  <c r="O5" i="38"/>
  <c r="S5" i="38"/>
  <c r="U5" i="38"/>
  <c r="X5" i="38"/>
  <c r="Z5" i="38"/>
  <c r="AB5" i="38"/>
  <c r="AL5" i="38"/>
  <c r="AM5" i="38" s="1"/>
  <c r="AS9" i="1"/>
  <c r="AR9" i="1"/>
  <c r="AQ9" i="1"/>
  <c r="J9" i="1"/>
  <c r="N9" i="1"/>
  <c r="P9" i="1"/>
  <c r="T9" i="1"/>
  <c r="V9" i="1"/>
  <c r="Y9" i="1"/>
  <c r="AA9" i="1"/>
  <c r="AC9" i="1"/>
  <c r="AE9" i="1"/>
  <c r="AG9" i="1"/>
  <c r="AH9" i="1" s="1"/>
  <c r="AM9" i="1"/>
  <c r="AN9" i="1" s="1"/>
  <c r="X9" i="1"/>
  <c r="AS7" i="1"/>
  <c r="AR7" i="1"/>
  <c r="AQ7" i="1"/>
  <c r="J7" i="1"/>
  <c r="N7" i="1"/>
  <c r="P7" i="1"/>
  <c r="T7" i="1"/>
  <c r="V7" i="1"/>
  <c r="Y7" i="1"/>
  <c r="AA7" i="1"/>
  <c r="AC7" i="1"/>
  <c r="AE7" i="1"/>
  <c r="AG7" i="1"/>
  <c r="AH7" i="1" s="1"/>
  <c r="AM7" i="1"/>
  <c r="AN7" i="1" s="1"/>
  <c r="X7" i="1"/>
  <c r="AS8" i="1"/>
  <c r="AR8" i="1"/>
  <c r="AQ8" i="1"/>
  <c r="J8" i="1"/>
  <c r="N8" i="1"/>
  <c r="P8" i="1"/>
  <c r="T8" i="1"/>
  <c r="V8" i="1"/>
  <c r="Y8" i="1"/>
  <c r="AC8" i="1"/>
  <c r="AE8" i="1"/>
  <c r="AH8" i="1"/>
  <c r="AM8" i="1"/>
  <c r="AN8" i="1" s="1"/>
  <c r="X8" i="1"/>
  <c r="AS6" i="1"/>
  <c r="AR6" i="1"/>
  <c r="AQ6" i="1"/>
  <c r="J6" i="1"/>
  <c r="N6" i="1"/>
  <c r="P6" i="1"/>
  <c r="T6" i="1"/>
  <c r="V6" i="1"/>
  <c r="Y6" i="1"/>
  <c r="AA6" i="1"/>
  <c r="AC6" i="1"/>
  <c r="AE6" i="1"/>
  <c r="AG6" i="1"/>
  <c r="AH6" i="1" s="1"/>
  <c r="AM6" i="1"/>
  <c r="AN6" i="1" s="1"/>
  <c r="X6" i="1"/>
  <c r="AS5" i="1"/>
  <c r="AR5" i="1"/>
  <c r="AQ5" i="1"/>
  <c r="J5" i="1"/>
  <c r="N5" i="1"/>
  <c r="P5" i="1"/>
  <c r="T5" i="1"/>
  <c r="V5" i="1"/>
  <c r="Y5" i="1"/>
  <c r="AA5" i="1"/>
  <c r="AC5" i="1"/>
  <c r="AE5" i="1"/>
  <c r="AG5" i="1"/>
  <c r="AH5" i="1" s="1"/>
  <c r="AM5" i="1"/>
  <c r="AN5" i="1" s="1"/>
  <c r="X5" i="1"/>
  <c r="AS4" i="1"/>
  <c r="AR4" i="1"/>
  <c r="AQ4" i="1"/>
  <c r="J4" i="1"/>
  <c r="N4" i="1"/>
  <c r="P4" i="1"/>
  <c r="T4" i="1"/>
  <c r="V4" i="1"/>
  <c r="Y4" i="1"/>
  <c r="AA4" i="1"/>
  <c r="AC4" i="1"/>
  <c r="AE4" i="1"/>
  <c r="AG4" i="1"/>
  <c r="AH4" i="1" s="1"/>
  <c r="AM4" i="1"/>
  <c r="AN4" i="1" s="1"/>
  <c r="X4" i="1"/>
  <c r="J8" i="12"/>
  <c r="N8" i="12"/>
  <c r="P8" i="12"/>
  <c r="T8" i="12"/>
  <c r="V8" i="12"/>
  <c r="Y8" i="12"/>
  <c r="AA8" i="12"/>
  <c r="AC8" i="12"/>
  <c r="AE8" i="12"/>
  <c r="AG8" i="12"/>
  <c r="AH8" i="12" s="1"/>
  <c r="AM8" i="12"/>
  <c r="AN8" i="12" s="1"/>
  <c r="J34" i="12"/>
  <c r="N34" i="12"/>
  <c r="P34" i="12"/>
  <c r="T34" i="12"/>
  <c r="V34" i="12"/>
  <c r="Y34" i="12"/>
  <c r="AA34" i="12"/>
  <c r="AC34" i="12"/>
  <c r="AE34" i="12"/>
  <c r="AG34" i="12"/>
  <c r="AH34" i="12" s="1"/>
  <c r="AM34" i="12"/>
  <c r="AN34" i="12" s="1"/>
  <c r="J24" i="12"/>
  <c r="N24" i="12"/>
  <c r="P24" i="12"/>
  <c r="T24" i="12"/>
  <c r="V24" i="12"/>
  <c r="Y24" i="12"/>
  <c r="AA24" i="12"/>
  <c r="AC24" i="12"/>
  <c r="AE24" i="12"/>
  <c r="AG24" i="12"/>
  <c r="AH24" i="12" s="1"/>
  <c r="AM24" i="12"/>
  <c r="AN24" i="12" s="1"/>
  <c r="J19" i="12"/>
  <c r="N19" i="12"/>
  <c r="P19" i="12"/>
  <c r="T19" i="12"/>
  <c r="V19" i="12"/>
  <c r="Y19" i="12"/>
  <c r="AA19" i="12"/>
  <c r="AC19" i="12"/>
  <c r="AE19" i="12"/>
  <c r="AG19" i="12"/>
  <c r="AH19" i="12" s="1"/>
  <c r="AM19" i="12"/>
  <c r="AN19" i="12" s="1"/>
  <c r="J7" i="12"/>
  <c r="N7" i="12"/>
  <c r="P7" i="12"/>
  <c r="T7" i="12"/>
  <c r="V7" i="12"/>
  <c r="Y7" i="12"/>
  <c r="AA7" i="12"/>
  <c r="AC7" i="12"/>
  <c r="AE7" i="12"/>
  <c r="AG7" i="12"/>
  <c r="AH7" i="12" s="1"/>
  <c r="AK7" i="12"/>
  <c r="AM7" i="12"/>
  <c r="AN7" i="12" s="1"/>
  <c r="J4" i="12"/>
  <c r="N4" i="12"/>
  <c r="P4" i="12"/>
  <c r="T4" i="12"/>
  <c r="V4" i="12"/>
  <c r="Y4" i="12"/>
  <c r="AA4" i="12"/>
  <c r="AC4" i="12"/>
  <c r="AE4" i="12"/>
  <c r="AG4" i="12"/>
  <c r="AH4" i="12" s="1"/>
  <c r="AM4" i="12"/>
  <c r="AN4" i="12" s="1"/>
  <c r="J10" i="12"/>
  <c r="N10" i="12"/>
  <c r="P10" i="12"/>
  <c r="T10" i="12"/>
  <c r="V10" i="12"/>
  <c r="Y10" i="12"/>
  <c r="AA10" i="12"/>
  <c r="AC10" i="12"/>
  <c r="AE10" i="12"/>
  <c r="AG10" i="12"/>
  <c r="AH10" i="12" s="1"/>
  <c r="AJ10" i="12"/>
  <c r="AK10" i="12" s="1"/>
  <c r="AM10" i="12"/>
  <c r="AN10" i="12" s="1"/>
  <c r="J21" i="12"/>
  <c r="N21" i="12"/>
  <c r="P21" i="12"/>
  <c r="T21" i="12"/>
  <c r="V21" i="12"/>
  <c r="Y21" i="12"/>
  <c r="AA21" i="12"/>
  <c r="AC21" i="12"/>
  <c r="AE21" i="12"/>
  <c r="AG21" i="12"/>
  <c r="AH21" i="12" s="1"/>
  <c r="AM21" i="12"/>
  <c r="AN21" i="12" s="1"/>
  <c r="J26" i="12"/>
  <c r="N26" i="12"/>
  <c r="P26" i="12"/>
  <c r="T26" i="12"/>
  <c r="V26" i="12"/>
  <c r="Y26" i="12"/>
  <c r="AA26" i="12"/>
  <c r="AC26" i="12"/>
  <c r="AE26" i="12"/>
  <c r="AG26" i="12"/>
  <c r="AH26" i="12" s="1"/>
  <c r="AM26" i="12"/>
  <c r="AN26" i="12" s="1"/>
  <c r="J6" i="12"/>
  <c r="N6" i="12"/>
  <c r="P6" i="12"/>
  <c r="T6" i="12"/>
  <c r="V6" i="12"/>
  <c r="Y6" i="12"/>
  <c r="AA6" i="12"/>
  <c r="AC6" i="12"/>
  <c r="AE6" i="12"/>
  <c r="AG6" i="12"/>
  <c r="AH6" i="12" s="1"/>
  <c r="AM6" i="12"/>
  <c r="AN6" i="12" s="1"/>
  <c r="J27" i="12"/>
  <c r="N27" i="12"/>
  <c r="P27" i="12"/>
  <c r="T27" i="12"/>
  <c r="V27" i="12"/>
  <c r="Y27" i="12"/>
  <c r="AA27" i="12"/>
  <c r="AC27" i="12"/>
  <c r="AE27" i="12"/>
  <c r="AG27" i="12"/>
  <c r="AH27" i="12" s="1"/>
  <c r="AM27" i="12"/>
  <c r="AN27" i="12" s="1"/>
  <c r="J12" i="12"/>
  <c r="N12" i="12"/>
  <c r="P12" i="12"/>
  <c r="T12" i="12"/>
  <c r="V12" i="12"/>
  <c r="Y12" i="12"/>
  <c r="AA12" i="12"/>
  <c r="AC12" i="12"/>
  <c r="AE12" i="12"/>
  <c r="AG12" i="12"/>
  <c r="AH12" i="12" s="1"/>
  <c r="AM12" i="12"/>
  <c r="AN12" i="12" s="1"/>
  <c r="J13" i="12"/>
  <c r="N13" i="12"/>
  <c r="P13" i="12"/>
  <c r="T13" i="12"/>
  <c r="V13" i="12"/>
  <c r="Y13" i="12"/>
  <c r="AA13" i="12"/>
  <c r="AC13" i="12"/>
  <c r="AE13" i="12"/>
  <c r="AG13" i="12"/>
  <c r="AH13" i="12" s="1"/>
  <c r="AM13" i="12"/>
  <c r="AN13" i="12" s="1"/>
  <c r="J22" i="12"/>
  <c r="N22" i="12"/>
  <c r="P22" i="12"/>
  <c r="T22" i="12"/>
  <c r="V22" i="12"/>
  <c r="Y22" i="12"/>
  <c r="AA22" i="12"/>
  <c r="AC22" i="12"/>
  <c r="AE22" i="12"/>
  <c r="AG22" i="12"/>
  <c r="AH22" i="12" s="1"/>
  <c r="AM22" i="12"/>
  <c r="AN22" i="12" s="1"/>
  <c r="J18" i="12"/>
  <c r="N18" i="12"/>
  <c r="P18" i="12"/>
  <c r="T18" i="12"/>
  <c r="V18" i="12"/>
  <c r="Y18" i="12"/>
  <c r="AA18" i="12"/>
  <c r="AC18" i="12"/>
  <c r="AE18" i="12"/>
  <c r="AG18" i="12"/>
  <c r="AH18" i="12" s="1"/>
  <c r="AM18" i="12"/>
  <c r="AN18" i="12" s="1"/>
  <c r="J20" i="12"/>
  <c r="N20" i="12"/>
  <c r="P20" i="12"/>
  <c r="T20" i="12"/>
  <c r="V20" i="12"/>
  <c r="Y20" i="12"/>
  <c r="AA20" i="12"/>
  <c r="AC20" i="12"/>
  <c r="AE20" i="12"/>
  <c r="AG20" i="12"/>
  <c r="AH20" i="12" s="1"/>
  <c r="AM20" i="12"/>
  <c r="AN20" i="12" s="1"/>
  <c r="J33" i="12"/>
  <c r="N33" i="12"/>
  <c r="P33" i="12"/>
  <c r="T33" i="12"/>
  <c r="V33" i="12"/>
  <c r="Y33" i="12"/>
  <c r="AA33" i="12"/>
  <c r="AC33" i="12"/>
  <c r="AE33" i="12"/>
  <c r="AG33" i="12"/>
  <c r="AH33" i="12" s="1"/>
  <c r="AM33" i="12"/>
  <c r="AN33" i="12" s="1"/>
  <c r="J29" i="12"/>
  <c r="N29" i="12"/>
  <c r="P29" i="12"/>
  <c r="T29" i="12"/>
  <c r="V29" i="12"/>
  <c r="Y29" i="12"/>
  <c r="AA29" i="12"/>
  <c r="AC29" i="12"/>
  <c r="AE29" i="12"/>
  <c r="AG29" i="12"/>
  <c r="AH29" i="12" s="1"/>
  <c r="AM29" i="12"/>
  <c r="AN29" i="12" s="1"/>
  <c r="J11" i="12"/>
  <c r="N11" i="12"/>
  <c r="P11" i="12"/>
  <c r="T11" i="12"/>
  <c r="Y11" i="12"/>
  <c r="AA11" i="12"/>
  <c r="AC11" i="12"/>
  <c r="AE11" i="12"/>
  <c r="AG11" i="12"/>
  <c r="AH11" i="12" s="1"/>
  <c r="AM11" i="12"/>
  <c r="AN11" i="12" s="1"/>
  <c r="J23" i="12"/>
  <c r="N23" i="12"/>
  <c r="P23" i="12"/>
  <c r="T23" i="12"/>
  <c r="V23" i="12"/>
  <c r="Y23" i="12"/>
  <c r="AA23" i="12"/>
  <c r="AC23" i="12"/>
  <c r="AE23" i="12"/>
  <c r="AG23" i="12"/>
  <c r="AH23" i="12" s="1"/>
  <c r="AM23" i="12"/>
  <c r="AN23" i="12" s="1"/>
  <c r="J16" i="12"/>
  <c r="N16" i="12"/>
  <c r="P16" i="12"/>
  <c r="T16" i="12"/>
  <c r="V16" i="12"/>
  <c r="Y16" i="12"/>
  <c r="AA16" i="12"/>
  <c r="AC16" i="12"/>
  <c r="AE16" i="12"/>
  <c r="AG16" i="12"/>
  <c r="AH16" i="12" s="1"/>
  <c r="AM16" i="12"/>
  <c r="AN16" i="12" s="1"/>
  <c r="J17" i="12"/>
  <c r="N17" i="12"/>
  <c r="P17" i="12"/>
  <c r="T17" i="12"/>
  <c r="V17" i="12"/>
  <c r="Y17" i="12"/>
  <c r="AA17" i="12"/>
  <c r="AC17" i="12"/>
  <c r="AE17" i="12"/>
  <c r="AG17" i="12"/>
  <c r="AH17" i="12" s="1"/>
  <c r="AM17" i="12"/>
  <c r="AN17" i="12" s="1"/>
  <c r="J25" i="12"/>
  <c r="N25" i="12"/>
  <c r="P25" i="12"/>
  <c r="T25" i="12"/>
  <c r="V25" i="12"/>
  <c r="Y25" i="12"/>
  <c r="AA25" i="12"/>
  <c r="AC25" i="12"/>
  <c r="AE25" i="12"/>
  <c r="AG25" i="12"/>
  <c r="AH25" i="12" s="1"/>
  <c r="AM25" i="12"/>
  <c r="AN25" i="12" s="1"/>
  <c r="J32" i="12"/>
  <c r="N32" i="12"/>
  <c r="P32" i="12"/>
  <c r="T32" i="12"/>
  <c r="V32" i="12"/>
  <c r="Y32" i="12"/>
  <c r="AA32" i="12"/>
  <c r="AC32" i="12"/>
  <c r="AE32" i="12"/>
  <c r="AG32" i="12"/>
  <c r="AH32" i="12" s="1"/>
  <c r="AM32" i="12"/>
  <c r="AN32" i="12" s="1"/>
  <c r="J28" i="12"/>
  <c r="N28" i="12"/>
  <c r="P28" i="12"/>
  <c r="Y28" i="12"/>
  <c r="AA28" i="12"/>
  <c r="AC28" i="12"/>
  <c r="AE28" i="12"/>
  <c r="AG28" i="12"/>
  <c r="AH28" i="12" s="1"/>
  <c r="AM28" i="12"/>
  <c r="AN28" i="12" s="1"/>
  <c r="J15" i="12"/>
  <c r="N15" i="12"/>
  <c r="P15" i="12"/>
  <c r="T15" i="12"/>
  <c r="V15" i="12"/>
  <c r="Y15" i="12"/>
  <c r="AA15" i="12"/>
  <c r="AC15" i="12"/>
  <c r="AE15" i="12"/>
  <c r="AG15" i="12"/>
  <c r="AH15" i="12" s="1"/>
  <c r="AM15" i="12"/>
  <c r="AN15" i="12" s="1"/>
  <c r="J30" i="12"/>
  <c r="N30" i="12"/>
  <c r="P30" i="12"/>
  <c r="T30" i="12"/>
  <c r="V30" i="12"/>
  <c r="Y30" i="12"/>
  <c r="AA30" i="12"/>
  <c r="AC30" i="12"/>
  <c r="AE30" i="12"/>
  <c r="AG30" i="12"/>
  <c r="AH30" i="12" s="1"/>
  <c r="AM30" i="12"/>
  <c r="AN30" i="12" s="1"/>
  <c r="J31" i="12"/>
  <c r="N31" i="12"/>
  <c r="P31" i="12"/>
  <c r="T31" i="12"/>
  <c r="V31" i="12"/>
  <c r="Y31" i="12"/>
  <c r="AA31" i="12"/>
  <c r="AC31" i="12"/>
  <c r="AE31" i="12"/>
  <c r="AG31" i="12"/>
  <c r="AH31" i="12" s="1"/>
  <c r="AM31" i="12"/>
  <c r="AN31" i="12" s="1"/>
  <c r="J35" i="12"/>
  <c r="N35" i="12"/>
  <c r="P35" i="12"/>
  <c r="T35" i="12"/>
  <c r="V35" i="12"/>
  <c r="Y35" i="12"/>
  <c r="AA35" i="12"/>
  <c r="AC35" i="12"/>
  <c r="AE35" i="12"/>
  <c r="AG35" i="12"/>
  <c r="AH35" i="12" s="1"/>
  <c r="AM35" i="12"/>
  <c r="AN35" i="12" s="1"/>
  <c r="J6" i="10"/>
  <c r="N6" i="10"/>
  <c r="P6" i="10"/>
  <c r="T6" i="10"/>
  <c r="V6" i="10"/>
  <c r="Y6" i="10"/>
  <c r="AA6" i="10"/>
  <c r="AC6" i="10"/>
  <c r="AE6" i="10"/>
  <c r="AG6" i="10"/>
  <c r="AH6" i="10" s="1"/>
  <c r="AM6" i="10"/>
  <c r="AN6" i="10" s="1"/>
  <c r="J4" i="10"/>
  <c r="N4" i="10"/>
  <c r="P4" i="10"/>
  <c r="T4" i="10"/>
  <c r="V4" i="10"/>
  <c r="Y4" i="10"/>
  <c r="AA4" i="10"/>
  <c r="AC4" i="10"/>
  <c r="AE4" i="10"/>
  <c r="AG4" i="10"/>
  <c r="AH4" i="10" s="1"/>
  <c r="AM4" i="10"/>
  <c r="AN4" i="10" s="1"/>
  <c r="J8" i="10"/>
  <c r="N8" i="10"/>
  <c r="P8" i="10"/>
  <c r="T8" i="10"/>
  <c r="V8" i="10"/>
  <c r="Y8" i="10"/>
  <c r="AA8" i="10"/>
  <c r="AC8" i="10"/>
  <c r="AE8" i="10"/>
  <c r="AG8" i="10"/>
  <c r="AH8" i="10" s="1"/>
  <c r="AM8" i="10"/>
  <c r="AN8" i="10" s="1"/>
  <c r="J5" i="10"/>
  <c r="N5" i="10"/>
  <c r="P5" i="10"/>
  <c r="T5" i="10"/>
  <c r="V5" i="10"/>
  <c r="Y5" i="10"/>
  <c r="AA5" i="10"/>
  <c r="AC5" i="10"/>
  <c r="AE5" i="10"/>
  <c r="AG5" i="10"/>
  <c r="AH5" i="10" s="1"/>
  <c r="AM5" i="10"/>
  <c r="AN5" i="10" s="1"/>
  <c r="J9" i="10"/>
  <c r="N9" i="10"/>
  <c r="P9" i="10"/>
  <c r="T9" i="10"/>
  <c r="V9" i="10"/>
  <c r="Y9" i="10"/>
  <c r="AA9" i="10"/>
  <c r="AC9" i="10"/>
  <c r="AE9" i="10"/>
  <c r="AG9" i="10"/>
  <c r="AH9" i="10" s="1"/>
  <c r="AM9" i="10"/>
  <c r="AN9" i="10" s="1"/>
  <c r="J4" i="13"/>
  <c r="N4" i="13"/>
  <c r="P4" i="13"/>
  <c r="T4" i="13"/>
  <c r="V4" i="13"/>
  <c r="Y4" i="13"/>
  <c r="AA4" i="13"/>
  <c r="AC4" i="13"/>
  <c r="AE4" i="13"/>
  <c r="AG4" i="13"/>
  <c r="AH4" i="13" s="1"/>
  <c r="AM4" i="13"/>
  <c r="AN4" i="13" s="1"/>
  <c r="J4" i="8"/>
  <c r="N4" i="8"/>
  <c r="P4" i="8"/>
  <c r="T4" i="8"/>
  <c r="V4" i="8"/>
  <c r="Y4" i="8"/>
  <c r="AA4" i="8"/>
  <c r="AC4" i="8"/>
  <c r="AE4" i="8"/>
  <c r="AG4" i="8"/>
  <c r="AH4" i="8" s="1"/>
  <c r="AJ4" i="8"/>
  <c r="AK4" i="8" s="1"/>
  <c r="AM4" i="8"/>
  <c r="AN4" i="8" s="1"/>
  <c r="J7" i="8"/>
  <c r="N7" i="8"/>
  <c r="P7" i="8"/>
  <c r="T7" i="8"/>
  <c r="V7" i="8"/>
  <c r="Y7" i="8"/>
  <c r="AA7" i="8"/>
  <c r="AC7" i="8"/>
  <c r="AE7" i="8"/>
  <c r="AG7" i="8"/>
  <c r="AH7" i="8" s="1"/>
  <c r="AJ7" i="8"/>
  <c r="AK7" i="8" s="1"/>
  <c r="AM7" i="8"/>
  <c r="AN7" i="8" s="1"/>
  <c r="J5" i="8"/>
  <c r="N5" i="8"/>
  <c r="P5" i="8"/>
  <c r="T5" i="8"/>
  <c r="V5" i="8"/>
  <c r="Y5" i="8"/>
  <c r="AA5" i="8"/>
  <c r="AC5" i="8"/>
  <c r="AE5" i="8"/>
  <c r="AG5" i="8"/>
  <c r="AH5" i="8" s="1"/>
  <c r="AJ5" i="8"/>
  <c r="AK5" i="8" s="1"/>
  <c r="AM5" i="8"/>
  <c r="AN5" i="8" s="1"/>
  <c r="J8" i="8"/>
  <c r="N8" i="8"/>
  <c r="P8" i="8"/>
  <c r="T8" i="8"/>
  <c r="V8" i="8"/>
  <c r="Y8" i="8"/>
  <c r="AA8" i="8"/>
  <c r="AC8" i="8"/>
  <c r="AE8" i="8"/>
  <c r="AG8" i="8"/>
  <c r="AH8" i="8" s="1"/>
  <c r="AJ8" i="8"/>
  <c r="AK8" i="8" s="1"/>
  <c r="AM8" i="8"/>
  <c r="AN8" i="8" s="1"/>
  <c r="J6" i="8"/>
  <c r="N6" i="8"/>
  <c r="P6" i="8"/>
  <c r="T6" i="8"/>
  <c r="V6" i="8"/>
  <c r="Y6" i="8"/>
  <c r="AA6" i="8"/>
  <c r="AC6" i="8"/>
  <c r="AE6" i="8"/>
  <c r="AG6" i="8"/>
  <c r="AH6" i="8" s="1"/>
  <c r="AJ6" i="8"/>
  <c r="AK6" i="8" s="1"/>
  <c r="AM6" i="8"/>
  <c r="AN6" i="8" s="1"/>
  <c r="N6" i="7"/>
  <c r="P6" i="7"/>
  <c r="T6" i="7"/>
  <c r="V6" i="7"/>
  <c r="Y6" i="7"/>
  <c r="AA6" i="7"/>
  <c r="AC6" i="7"/>
  <c r="AE6" i="7"/>
  <c r="AG6" i="7"/>
  <c r="AH6" i="7" s="1"/>
  <c r="AJ6" i="7"/>
  <c r="AK6" i="7" s="1"/>
  <c r="AM6" i="7"/>
  <c r="AN6" i="7" s="1"/>
  <c r="J4" i="15"/>
  <c r="N4" i="15"/>
  <c r="P4" i="15"/>
  <c r="T4" i="15"/>
  <c r="V4" i="15"/>
  <c r="Y4" i="15"/>
  <c r="AA4" i="15"/>
  <c r="AC4" i="15"/>
  <c r="AE4" i="15"/>
  <c r="AG4" i="15"/>
  <c r="AH4" i="15" s="1"/>
  <c r="AJ4" i="15"/>
  <c r="AK4" i="15" s="1"/>
  <c r="AM4" i="15"/>
  <c r="AN4" i="15" s="1"/>
  <c r="J10" i="15"/>
  <c r="N10" i="15"/>
  <c r="P10" i="15"/>
  <c r="T10" i="15"/>
  <c r="V10" i="15"/>
  <c r="Y10" i="15"/>
  <c r="AA10" i="15"/>
  <c r="AC10" i="15"/>
  <c r="AE10" i="15"/>
  <c r="AG10" i="15"/>
  <c r="AH10" i="15" s="1"/>
  <c r="AM10" i="15"/>
  <c r="AN10" i="15" s="1"/>
  <c r="J7" i="15"/>
  <c r="N7" i="15"/>
  <c r="P7" i="15"/>
  <c r="T7" i="15"/>
  <c r="V7" i="15"/>
  <c r="Y7" i="15"/>
  <c r="AA7" i="15"/>
  <c r="AC7" i="15"/>
  <c r="AE7" i="15"/>
  <c r="AG7" i="15"/>
  <c r="AH7" i="15" s="1"/>
  <c r="AM7" i="15"/>
  <c r="AN7" i="15" s="1"/>
  <c r="J9" i="15"/>
  <c r="N9" i="15"/>
  <c r="P9" i="15"/>
  <c r="T9" i="15"/>
  <c r="V9" i="15"/>
  <c r="Y9" i="15"/>
  <c r="AA9" i="15"/>
  <c r="AC9" i="15"/>
  <c r="AE9" i="15"/>
  <c r="AG9" i="15"/>
  <c r="AH9" i="15" s="1"/>
  <c r="AM9" i="15"/>
  <c r="AN9" i="15" s="1"/>
  <c r="J5" i="15"/>
  <c r="N5" i="15"/>
  <c r="P5" i="15"/>
  <c r="T5" i="15"/>
  <c r="V5" i="15"/>
  <c r="Y5" i="15"/>
  <c r="AA5" i="15"/>
  <c r="AC5" i="15"/>
  <c r="AE5" i="15"/>
  <c r="AG5" i="15"/>
  <c r="AH5" i="15" s="1"/>
  <c r="AM5" i="15"/>
  <c r="AN5" i="15" s="1"/>
  <c r="J6" i="15"/>
  <c r="N6" i="15"/>
  <c r="P6" i="15"/>
  <c r="T6" i="15"/>
  <c r="V6" i="15"/>
  <c r="Y6" i="15"/>
  <c r="AA6" i="15"/>
  <c r="AC6" i="15"/>
  <c r="AE6" i="15"/>
  <c r="AG6" i="15"/>
  <c r="AH6" i="15" s="1"/>
  <c r="AM6" i="15"/>
  <c r="AN6" i="15" s="1"/>
  <c r="J8" i="15"/>
  <c r="N8" i="15"/>
  <c r="P8" i="15"/>
  <c r="T8" i="15"/>
  <c r="V8" i="15"/>
  <c r="Y8" i="15"/>
  <c r="AA8" i="15"/>
  <c r="AC8" i="15"/>
  <c r="AE8" i="15"/>
  <c r="AG8" i="15"/>
  <c r="AH8" i="15" s="1"/>
  <c r="AM8" i="15"/>
  <c r="AN8" i="15" s="1"/>
  <c r="J12" i="15"/>
  <c r="N12" i="15"/>
  <c r="P12" i="15"/>
  <c r="T12" i="15"/>
  <c r="V12" i="15"/>
  <c r="Y12" i="15"/>
  <c r="AA12" i="15"/>
  <c r="AC12" i="15"/>
  <c r="AE12" i="15"/>
  <c r="AG12" i="15"/>
  <c r="AH12" i="15" s="1"/>
  <c r="AM12" i="15"/>
  <c r="AN12" i="15" s="1"/>
  <c r="J14" i="15"/>
  <c r="N14" i="15"/>
  <c r="P14" i="15"/>
  <c r="T14" i="15"/>
  <c r="V14" i="15"/>
  <c r="Y14" i="15"/>
  <c r="AA14" i="15"/>
  <c r="AC14" i="15"/>
  <c r="AE14" i="15"/>
  <c r="AG14" i="15"/>
  <c r="AH14" i="15" s="1"/>
  <c r="AM14" i="15"/>
  <c r="AN14" i="15" s="1"/>
  <c r="J15" i="15"/>
  <c r="N15" i="15"/>
  <c r="P15" i="15"/>
  <c r="T15" i="15"/>
  <c r="V15" i="15"/>
  <c r="Y15" i="15"/>
  <c r="AA15" i="15"/>
  <c r="AC15" i="15"/>
  <c r="AE15" i="15"/>
  <c r="AG15" i="15"/>
  <c r="AH15" i="15" s="1"/>
  <c r="AM15" i="15"/>
  <c r="AN15" i="15" s="1"/>
  <c r="J11" i="15"/>
  <c r="N11" i="15"/>
  <c r="P11" i="15"/>
  <c r="T11" i="15"/>
  <c r="V11" i="15"/>
  <c r="Y11" i="15"/>
  <c r="AA11" i="15"/>
  <c r="AC11" i="15"/>
  <c r="AE11" i="15"/>
  <c r="AG11" i="15"/>
  <c r="AH11" i="15" s="1"/>
  <c r="AM11" i="15"/>
  <c r="AN11" i="15" s="1"/>
  <c r="J13" i="15"/>
  <c r="N13" i="15"/>
  <c r="P13" i="15"/>
  <c r="T13" i="15"/>
  <c r="V13" i="15"/>
  <c r="Y13" i="15"/>
  <c r="AA13" i="15"/>
  <c r="AC13" i="15"/>
  <c r="AE13" i="15"/>
  <c r="AG13" i="15"/>
  <c r="AH13" i="15" s="1"/>
  <c r="AM13" i="15"/>
  <c r="AN13" i="15" s="1"/>
  <c r="J5" i="5"/>
  <c r="N5" i="5"/>
  <c r="P5" i="5"/>
  <c r="T5" i="5"/>
  <c r="V5" i="5"/>
  <c r="Y5" i="5"/>
  <c r="AA5" i="5"/>
  <c r="AC5" i="5"/>
  <c r="AE5" i="5"/>
  <c r="AG5" i="5"/>
  <c r="AH5" i="5" s="1"/>
  <c r="AJ5" i="5"/>
  <c r="AK5" i="5" s="1"/>
  <c r="AM5" i="5"/>
  <c r="AN5" i="5" s="1"/>
  <c r="AS13" i="12"/>
  <c r="AR13" i="12"/>
  <c r="AQ13" i="12"/>
  <c r="AG5" i="12"/>
  <c r="AH5" i="12" s="1"/>
  <c r="AA5" i="12"/>
  <c r="X5" i="12"/>
  <c r="N5" i="12"/>
  <c r="AS5" i="12"/>
  <c r="AR5" i="12"/>
  <c r="AQ5" i="12"/>
  <c r="AG14" i="12"/>
  <c r="AH14" i="12" s="1"/>
  <c r="X14" i="12"/>
  <c r="N14" i="12"/>
  <c r="AE9" i="12"/>
  <c r="AS12" i="12"/>
  <c r="AR12" i="12"/>
  <c r="AQ12" i="12"/>
  <c r="AG9" i="12"/>
  <c r="AH9" i="12" s="1"/>
  <c r="X9" i="12"/>
  <c r="AS14" i="17"/>
  <c r="AR14" i="17"/>
  <c r="AQ14" i="17"/>
  <c r="AJ14" i="17"/>
  <c r="AK14" i="17" s="1"/>
  <c r="AG14" i="17"/>
  <c r="AH14" i="17" s="1"/>
  <c r="AE14" i="17"/>
  <c r="X14" i="17"/>
  <c r="AS16" i="17"/>
  <c r="AR16" i="17"/>
  <c r="AQ16" i="17"/>
  <c r="AG16" i="17"/>
  <c r="AH16" i="17" s="1"/>
  <c r="X16" i="17"/>
  <c r="N16" i="17"/>
  <c r="AS13" i="10"/>
  <c r="AR13" i="10"/>
  <c r="AQ13" i="10"/>
  <c r="V13" i="10"/>
  <c r="AG13" i="10"/>
  <c r="AH13" i="10" s="1"/>
  <c r="X13" i="10"/>
  <c r="AS7" i="10"/>
  <c r="AR7" i="10"/>
  <c r="AQ7" i="10"/>
  <c r="AH7" i="10"/>
  <c r="AA7" i="10"/>
  <c r="X7" i="10"/>
  <c r="N7" i="10"/>
  <c r="J8" i="9"/>
  <c r="Y8" i="9"/>
  <c r="AA8" i="9"/>
  <c r="AM8" i="9"/>
  <c r="AN8" i="9" s="1"/>
  <c r="N8" i="9"/>
  <c r="P8" i="9"/>
  <c r="T8" i="9"/>
  <c r="AC8" i="9"/>
  <c r="AE8" i="9"/>
  <c r="V8" i="9"/>
  <c r="AO2" i="9"/>
  <c r="AS8" i="9"/>
  <c r="AR8" i="9"/>
  <c r="AQ8" i="9"/>
  <c r="AJ8" i="9"/>
  <c r="AK8" i="9" s="1"/>
  <c r="AG8" i="9"/>
  <c r="AH8" i="9" s="1"/>
  <c r="X8" i="9"/>
  <c r="AS16" i="2"/>
  <c r="AR16" i="2"/>
  <c r="AQ16" i="2"/>
  <c r="T16" i="2"/>
  <c r="V16" i="2"/>
  <c r="AJ16" i="2"/>
  <c r="AK16" i="2" s="1"/>
  <c r="AG16" i="2"/>
  <c r="AH16" i="2" s="1"/>
  <c r="X16" i="2"/>
  <c r="I9" i="38"/>
  <c r="M9" i="38"/>
  <c r="O9" i="38"/>
  <c r="S9" i="38"/>
  <c r="U9" i="38"/>
  <c r="X9" i="38"/>
  <c r="AB9" i="38"/>
  <c r="AD9" i="38"/>
  <c r="AL9" i="38"/>
  <c r="AM9" i="38"/>
  <c r="I4" i="38"/>
  <c r="M4" i="38"/>
  <c r="O4" i="38"/>
  <c r="S4" i="38"/>
  <c r="U4" i="38"/>
  <c r="X4" i="38"/>
  <c r="Z4" i="38"/>
  <c r="AB4" i="38"/>
  <c r="AD4" i="38"/>
  <c r="AL4" i="38"/>
  <c r="AM4" i="38" s="1"/>
  <c r="AD5" i="38"/>
  <c r="J4" i="9"/>
  <c r="N4" i="9"/>
  <c r="P4" i="9"/>
  <c r="T4" i="9"/>
  <c r="V4" i="9"/>
  <c r="Y4" i="9"/>
  <c r="AA4" i="9"/>
  <c r="AC4" i="9"/>
  <c r="AE4" i="9"/>
  <c r="AG4" i="9"/>
  <c r="AH4" i="9" s="1"/>
  <c r="AJ4" i="9"/>
  <c r="AK4" i="9" s="1"/>
  <c r="AM4" i="9"/>
  <c r="AN4" i="9" s="1"/>
  <c r="J9" i="9"/>
  <c r="N9" i="9"/>
  <c r="P9" i="9"/>
  <c r="T9" i="9"/>
  <c r="V9" i="9"/>
  <c r="Y9" i="9"/>
  <c r="AA9" i="9"/>
  <c r="AC9" i="9"/>
  <c r="AE9" i="9"/>
  <c r="AG9" i="9"/>
  <c r="AH9" i="9" s="1"/>
  <c r="AJ9" i="9"/>
  <c r="AK9" i="9" s="1"/>
  <c r="AM9" i="9"/>
  <c r="AN9" i="9" s="1"/>
  <c r="J5" i="9"/>
  <c r="N5" i="9"/>
  <c r="P5" i="9"/>
  <c r="T5" i="9"/>
  <c r="V5" i="9"/>
  <c r="Y5" i="9"/>
  <c r="AA5" i="9"/>
  <c r="AC5" i="9"/>
  <c r="AE5" i="9"/>
  <c r="AG5" i="9"/>
  <c r="AH5" i="9" s="1"/>
  <c r="AJ5" i="9"/>
  <c r="AK5" i="9" s="1"/>
  <c r="AM5" i="9"/>
  <c r="AN5" i="9" s="1"/>
  <c r="J10" i="9"/>
  <c r="N10" i="9"/>
  <c r="P10" i="9"/>
  <c r="T10" i="9"/>
  <c r="V10" i="9"/>
  <c r="Y10" i="9"/>
  <c r="AA10" i="9"/>
  <c r="AC10" i="9"/>
  <c r="AE10" i="9"/>
  <c r="AG10" i="9"/>
  <c r="AH10" i="9" s="1"/>
  <c r="AJ10" i="9"/>
  <c r="AK10" i="9" s="1"/>
  <c r="AM10" i="9"/>
  <c r="AN10" i="9" s="1"/>
  <c r="J7" i="9"/>
  <c r="N7" i="9"/>
  <c r="P7" i="9"/>
  <c r="T7" i="9"/>
  <c r="V7" i="9"/>
  <c r="Y7" i="9"/>
  <c r="AA7" i="9"/>
  <c r="AC7" i="9"/>
  <c r="AE7" i="9"/>
  <c r="AG7" i="9"/>
  <c r="AH7" i="9" s="1"/>
  <c r="AJ7" i="9"/>
  <c r="AK7" i="9" s="1"/>
  <c r="AM7" i="9"/>
  <c r="AN7" i="9" s="1"/>
  <c r="J6" i="9"/>
  <c r="N6" i="9"/>
  <c r="P6" i="9"/>
  <c r="T6" i="9"/>
  <c r="V6" i="9"/>
  <c r="Y6" i="9"/>
  <c r="AA6" i="9"/>
  <c r="AC6" i="9"/>
  <c r="AE6" i="9"/>
  <c r="AG6" i="9"/>
  <c r="AH6" i="9" s="1"/>
  <c r="AJ6" i="9"/>
  <c r="AK6" i="9" s="1"/>
  <c r="AM6" i="9"/>
  <c r="AN6" i="9" s="1"/>
  <c r="J8" i="2"/>
  <c r="N8" i="2"/>
  <c r="P8" i="2"/>
  <c r="T8" i="2"/>
  <c r="V8" i="2"/>
  <c r="Y8" i="2"/>
  <c r="AA8" i="2"/>
  <c r="AC8" i="2"/>
  <c r="AE8" i="2"/>
  <c r="AG8" i="2"/>
  <c r="AH8" i="2" s="1"/>
  <c r="AK8" i="2"/>
  <c r="AM8" i="2"/>
  <c r="AN8" i="2" s="1"/>
  <c r="J11" i="2"/>
  <c r="N11" i="2"/>
  <c r="P11" i="2"/>
  <c r="T11" i="2"/>
  <c r="V11" i="2"/>
  <c r="Y11" i="2"/>
  <c r="AA11" i="2"/>
  <c r="AC11" i="2"/>
  <c r="AE11" i="2"/>
  <c r="AG11" i="2"/>
  <c r="AH11" i="2" s="1"/>
  <c r="AM11" i="2"/>
  <c r="AN11" i="2" s="1"/>
  <c r="J4" i="2"/>
  <c r="N4" i="2"/>
  <c r="P4" i="2"/>
  <c r="T4" i="2"/>
  <c r="V4" i="2"/>
  <c r="Y4" i="2"/>
  <c r="AA4" i="2"/>
  <c r="AC4" i="2"/>
  <c r="AE4" i="2"/>
  <c r="AG4" i="2"/>
  <c r="AH4" i="2" s="1"/>
  <c r="AM4" i="2"/>
  <c r="AN4" i="2" s="1"/>
  <c r="J12" i="2"/>
  <c r="N12" i="2"/>
  <c r="P12" i="2"/>
  <c r="T12" i="2"/>
  <c r="V12" i="2"/>
  <c r="Y12" i="2"/>
  <c r="AA12" i="2"/>
  <c r="AC12" i="2"/>
  <c r="AE12" i="2"/>
  <c r="AG12" i="2"/>
  <c r="AH12" i="2" s="1"/>
  <c r="AM12" i="2"/>
  <c r="AN12" i="2" s="1"/>
  <c r="J6" i="2"/>
  <c r="N6" i="2"/>
  <c r="P6" i="2"/>
  <c r="T6" i="2"/>
  <c r="V6" i="2"/>
  <c r="Y6" i="2"/>
  <c r="AA6" i="2"/>
  <c r="AC6" i="2"/>
  <c r="AE6" i="2"/>
  <c r="AG6" i="2"/>
  <c r="AH6" i="2" s="1"/>
  <c r="AM6" i="2"/>
  <c r="AN6" i="2" s="1"/>
  <c r="J5" i="2"/>
  <c r="N5" i="2"/>
  <c r="P5" i="2"/>
  <c r="T5" i="2"/>
  <c r="V5" i="2"/>
  <c r="Y5" i="2"/>
  <c r="AA5" i="2"/>
  <c r="AC5" i="2"/>
  <c r="AE5" i="2"/>
  <c r="AG5" i="2"/>
  <c r="AH5" i="2" s="1"/>
  <c r="AM5" i="2"/>
  <c r="AN5" i="2" s="1"/>
  <c r="J10" i="2"/>
  <c r="N10" i="2"/>
  <c r="P10" i="2"/>
  <c r="T10" i="2"/>
  <c r="V10" i="2"/>
  <c r="Y10" i="2"/>
  <c r="AA10" i="2"/>
  <c r="AC10" i="2"/>
  <c r="AE10" i="2"/>
  <c r="AG10" i="2"/>
  <c r="AH10" i="2" s="1"/>
  <c r="AM10" i="2"/>
  <c r="AN10" i="2" s="1"/>
  <c r="J7" i="2"/>
  <c r="N7" i="2"/>
  <c r="P7" i="2"/>
  <c r="T7" i="2"/>
  <c r="V7" i="2"/>
  <c r="Y7" i="2"/>
  <c r="AA7" i="2"/>
  <c r="AC7" i="2"/>
  <c r="AE7" i="2"/>
  <c r="AG7" i="2"/>
  <c r="AH7" i="2" s="1"/>
  <c r="AJ7" i="2"/>
  <c r="AK7" i="2" s="1"/>
  <c r="AM7" i="2"/>
  <c r="AN7" i="2" s="1"/>
  <c r="J9" i="2"/>
  <c r="N9" i="2"/>
  <c r="P9" i="2"/>
  <c r="T9" i="2"/>
  <c r="V9" i="2"/>
  <c r="Y9" i="2"/>
  <c r="AA9" i="2"/>
  <c r="AC9" i="2"/>
  <c r="AE9" i="2"/>
  <c r="AG9" i="2"/>
  <c r="AH9" i="2" s="1"/>
  <c r="AM9" i="2"/>
  <c r="AN9" i="2" s="1"/>
  <c r="J4" i="5"/>
  <c r="N4" i="5"/>
  <c r="P4" i="5"/>
  <c r="T4" i="5"/>
  <c r="V4" i="5"/>
  <c r="Y4" i="5"/>
  <c r="AA4" i="5"/>
  <c r="AC4" i="5"/>
  <c r="AE4" i="5"/>
  <c r="AG4" i="5"/>
  <c r="AH4" i="5" s="1"/>
  <c r="AJ4" i="5"/>
  <c r="AK4" i="5" s="1"/>
  <c r="AM4" i="5"/>
  <c r="AN4" i="5" s="1"/>
  <c r="J7" i="5"/>
  <c r="N7" i="5"/>
  <c r="P7" i="5"/>
  <c r="T7" i="5"/>
  <c r="V7" i="5"/>
  <c r="Y7" i="5"/>
  <c r="AA7" i="5"/>
  <c r="AC7" i="5"/>
  <c r="AE7" i="5"/>
  <c r="AG7" i="5"/>
  <c r="AH7" i="5" s="1"/>
  <c r="AM7" i="5"/>
  <c r="AN7" i="5" s="1"/>
  <c r="J6" i="5"/>
  <c r="N6" i="5"/>
  <c r="P6" i="5"/>
  <c r="T6" i="5"/>
  <c r="V6" i="5"/>
  <c r="Y6" i="5"/>
  <c r="AA6" i="5"/>
  <c r="AC6" i="5"/>
  <c r="AE6" i="5"/>
  <c r="AG6" i="5"/>
  <c r="AH6" i="5" s="1"/>
  <c r="AM6" i="5"/>
  <c r="AN6" i="5" s="1"/>
  <c r="J7" i="18"/>
  <c r="N7" i="18"/>
  <c r="P7" i="18"/>
  <c r="T7" i="18"/>
  <c r="V7" i="18"/>
  <c r="Y7" i="18"/>
  <c r="AA7" i="18"/>
  <c r="AC7" i="18"/>
  <c r="AE7" i="18"/>
  <c r="AG7" i="18"/>
  <c r="AH7" i="18" s="1"/>
  <c r="AJ7" i="18"/>
  <c r="AK7" i="18" s="1"/>
  <c r="AM7" i="18"/>
  <c r="AN7" i="18" s="1"/>
  <c r="J8" i="18"/>
  <c r="N8" i="18"/>
  <c r="P8" i="18"/>
  <c r="T8" i="18"/>
  <c r="V8" i="18"/>
  <c r="Y8" i="18"/>
  <c r="AA8" i="18"/>
  <c r="AC8" i="18"/>
  <c r="AE8" i="18"/>
  <c r="AG8" i="18"/>
  <c r="AH8" i="18" s="1"/>
  <c r="AJ8" i="18"/>
  <c r="AK8" i="18" s="1"/>
  <c r="AM8" i="18"/>
  <c r="AN8" i="18" s="1"/>
  <c r="J12" i="18"/>
  <c r="N12" i="18"/>
  <c r="P12" i="18"/>
  <c r="T12" i="18"/>
  <c r="V12" i="18"/>
  <c r="Y12" i="18"/>
  <c r="AA12" i="18"/>
  <c r="AC12" i="18"/>
  <c r="AE12" i="18"/>
  <c r="AG12" i="18"/>
  <c r="AH12" i="18" s="1"/>
  <c r="AJ12" i="18"/>
  <c r="AK12" i="18" s="1"/>
  <c r="AM12" i="18"/>
  <c r="AN12" i="18" s="1"/>
  <c r="J13" i="18"/>
  <c r="N13" i="18"/>
  <c r="P13" i="18"/>
  <c r="T13" i="18"/>
  <c r="V13" i="18"/>
  <c r="Y13" i="18"/>
  <c r="AA13" i="18"/>
  <c r="AC13" i="18"/>
  <c r="AE13" i="18"/>
  <c r="AG13" i="18"/>
  <c r="AH13" i="18" s="1"/>
  <c r="AJ13" i="18"/>
  <c r="AK13" i="18" s="1"/>
  <c r="AM13" i="18"/>
  <c r="AN13" i="18" s="1"/>
  <c r="J6" i="18"/>
  <c r="N6" i="18"/>
  <c r="P6" i="18"/>
  <c r="T6" i="18"/>
  <c r="V6" i="18"/>
  <c r="Y6" i="18"/>
  <c r="AA6" i="18"/>
  <c r="AC6" i="18"/>
  <c r="AE6" i="18"/>
  <c r="AG6" i="18"/>
  <c r="AH6" i="18" s="1"/>
  <c r="AJ6" i="18"/>
  <c r="AK6" i="18" s="1"/>
  <c r="AM6" i="18"/>
  <c r="AN6" i="18" s="1"/>
  <c r="J4" i="18"/>
  <c r="N4" i="18"/>
  <c r="P4" i="18"/>
  <c r="T4" i="18"/>
  <c r="V4" i="18"/>
  <c r="Y4" i="18"/>
  <c r="AA4" i="18"/>
  <c r="AC4" i="18"/>
  <c r="AE4" i="18"/>
  <c r="AG4" i="18"/>
  <c r="AH4" i="18" s="1"/>
  <c r="AJ4" i="18"/>
  <c r="AK4" i="18" s="1"/>
  <c r="AM4" i="18"/>
  <c r="AN4" i="18" s="1"/>
  <c r="J9" i="18"/>
  <c r="N9" i="18"/>
  <c r="P9" i="18"/>
  <c r="T9" i="18"/>
  <c r="V9" i="18"/>
  <c r="Y9" i="18"/>
  <c r="AA9" i="18"/>
  <c r="AC9" i="18"/>
  <c r="AE9" i="18"/>
  <c r="AG9" i="18"/>
  <c r="AH9" i="18" s="1"/>
  <c r="AJ9" i="18"/>
  <c r="AK9" i="18" s="1"/>
  <c r="AM9" i="18"/>
  <c r="AN9" i="18" s="1"/>
  <c r="J14" i="18"/>
  <c r="N14" i="18"/>
  <c r="P14" i="18"/>
  <c r="T14" i="18"/>
  <c r="V14" i="18"/>
  <c r="Y14" i="18"/>
  <c r="AA14" i="18"/>
  <c r="AC14" i="18"/>
  <c r="AE14" i="18"/>
  <c r="AG14" i="18"/>
  <c r="AH14" i="18" s="1"/>
  <c r="AJ14" i="18"/>
  <c r="AK14" i="18" s="1"/>
  <c r="AM14" i="18"/>
  <c r="AN14" i="18" s="1"/>
  <c r="J10" i="18"/>
  <c r="N10" i="18"/>
  <c r="P10" i="18"/>
  <c r="T10" i="18"/>
  <c r="V10" i="18"/>
  <c r="Y10" i="18"/>
  <c r="AA10" i="18"/>
  <c r="AC10" i="18"/>
  <c r="AE10" i="18"/>
  <c r="AG10" i="18"/>
  <c r="AH10" i="18" s="1"/>
  <c r="AJ10" i="18"/>
  <c r="AK10" i="18" s="1"/>
  <c r="AM10" i="18"/>
  <c r="AN10" i="18" s="1"/>
  <c r="J11" i="18"/>
  <c r="N11" i="18"/>
  <c r="P11" i="18"/>
  <c r="T11" i="18"/>
  <c r="V11" i="18"/>
  <c r="Y11" i="18"/>
  <c r="AA11" i="18"/>
  <c r="AC11" i="18"/>
  <c r="AE11" i="18"/>
  <c r="AG11" i="18"/>
  <c r="AH11" i="18" s="1"/>
  <c r="AJ11" i="18"/>
  <c r="AK11" i="18" s="1"/>
  <c r="AM11" i="18"/>
  <c r="AN11" i="18" s="1"/>
  <c r="J4" i="11"/>
  <c r="N4" i="11"/>
  <c r="P4" i="11"/>
  <c r="T4" i="11"/>
  <c r="V4" i="11"/>
  <c r="Y4" i="11"/>
  <c r="AA4" i="11"/>
  <c r="AC4" i="11"/>
  <c r="AE4" i="11"/>
  <c r="AG4" i="11"/>
  <c r="AH4" i="11" s="1"/>
  <c r="AJ4" i="11"/>
  <c r="AK4" i="11" s="1"/>
  <c r="AM4" i="11"/>
  <c r="AN4" i="11" s="1"/>
  <c r="J7" i="11"/>
  <c r="N7" i="11"/>
  <c r="P7" i="11"/>
  <c r="T7" i="11"/>
  <c r="V7" i="11"/>
  <c r="Y7" i="11"/>
  <c r="AA7" i="11"/>
  <c r="AC7" i="11"/>
  <c r="AE7" i="11"/>
  <c r="AG7" i="11"/>
  <c r="AH7" i="11" s="1"/>
  <c r="AJ7" i="11"/>
  <c r="AK7" i="11" s="1"/>
  <c r="AM7" i="11"/>
  <c r="AN7" i="11" s="1"/>
  <c r="J5" i="11"/>
  <c r="N5" i="11"/>
  <c r="P5" i="11"/>
  <c r="T5" i="11"/>
  <c r="V5" i="11"/>
  <c r="Y5" i="11"/>
  <c r="AA5" i="11"/>
  <c r="AC5" i="11"/>
  <c r="AE5" i="11"/>
  <c r="AG5" i="11"/>
  <c r="AH5" i="11" s="1"/>
  <c r="AJ5" i="11"/>
  <c r="AK5" i="11" s="1"/>
  <c r="AM5" i="11"/>
  <c r="AN5" i="11" s="1"/>
  <c r="J6" i="11"/>
  <c r="N6" i="11"/>
  <c r="P6" i="11"/>
  <c r="T6" i="11"/>
  <c r="V6" i="11"/>
  <c r="Y6" i="11"/>
  <c r="AA6" i="11"/>
  <c r="AC6" i="11"/>
  <c r="AE6" i="11"/>
  <c r="AG6" i="11"/>
  <c r="AH6" i="11" s="1"/>
  <c r="AJ6" i="11"/>
  <c r="AK6" i="11" s="1"/>
  <c r="AM6" i="11"/>
  <c r="AN6" i="11" s="1"/>
  <c r="J6" i="20"/>
  <c r="N6" i="20"/>
  <c r="P6" i="20"/>
  <c r="T6" i="20"/>
  <c r="V6" i="20"/>
  <c r="Y6" i="20"/>
  <c r="AA6" i="20"/>
  <c r="AC6" i="20"/>
  <c r="AE6" i="20"/>
  <c r="AG6" i="20"/>
  <c r="AH6" i="20" s="1"/>
  <c r="AJ6" i="20"/>
  <c r="AK6" i="20" s="1"/>
  <c r="AM6" i="20"/>
  <c r="AN6" i="20" s="1"/>
  <c r="J8" i="20"/>
  <c r="N8" i="20"/>
  <c r="P8" i="20"/>
  <c r="T8" i="20"/>
  <c r="V8" i="20"/>
  <c r="Y8" i="20"/>
  <c r="AA8" i="20"/>
  <c r="AC8" i="20"/>
  <c r="AE8" i="20"/>
  <c r="AG8" i="20"/>
  <c r="AH8" i="20" s="1"/>
  <c r="AJ8" i="20"/>
  <c r="AK8" i="20" s="1"/>
  <c r="AM8" i="20"/>
  <c r="AN8" i="20" s="1"/>
  <c r="J7" i="20"/>
  <c r="N7" i="20"/>
  <c r="P7" i="20"/>
  <c r="T7" i="20"/>
  <c r="V7" i="20"/>
  <c r="Y7" i="20"/>
  <c r="AA7" i="20"/>
  <c r="AC7" i="20"/>
  <c r="AE7" i="20"/>
  <c r="AG7" i="20"/>
  <c r="AH7" i="20" s="1"/>
  <c r="AJ7" i="20"/>
  <c r="AK7" i="20" s="1"/>
  <c r="AM7" i="20"/>
  <c r="AN7" i="20" s="1"/>
  <c r="J4" i="20"/>
  <c r="N4" i="20"/>
  <c r="P4" i="20"/>
  <c r="T4" i="20"/>
  <c r="V4" i="20"/>
  <c r="Y4" i="20"/>
  <c r="AA4" i="20"/>
  <c r="AC4" i="20"/>
  <c r="AE4" i="20"/>
  <c r="AG4" i="20"/>
  <c r="AH4" i="20" s="1"/>
  <c r="AJ4" i="20"/>
  <c r="AK4" i="20" s="1"/>
  <c r="AM4" i="20"/>
  <c r="AN4" i="20" s="1"/>
  <c r="J5" i="20"/>
  <c r="N5" i="20"/>
  <c r="P5" i="20"/>
  <c r="T5" i="20"/>
  <c r="V5" i="20"/>
  <c r="Y5" i="20"/>
  <c r="AA5" i="20"/>
  <c r="AC5" i="20"/>
  <c r="AE5" i="20"/>
  <c r="AG5" i="20"/>
  <c r="AH5" i="20" s="1"/>
  <c r="AJ5" i="20"/>
  <c r="AK5" i="20" s="1"/>
  <c r="AM5" i="20"/>
  <c r="AN5" i="20" s="1"/>
  <c r="AM4" i="21"/>
  <c r="AN4" i="21" s="1"/>
  <c r="AG4" i="21"/>
  <c r="AH4" i="21" s="1"/>
  <c r="N4" i="21"/>
  <c r="P4" i="21"/>
  <c r="Y4" i="21"/>
  <c r="AA4" i="21"/>
  <c r="AC4" i="21"/>
  <c r="AE4" i="21"/>
  <c r="AO2" i="21"/>
  <c r="J9" i="13"/>
  <c r="N9" i="13"/>
  <c r="P9" i="13"/>
  <c r="T9" i="13"/>
  <c r="V9" i="13"/>
  <c r="Y9" i="13"/>
  <c r="AA9" i="13"/>
  <c r="AC9" i="13"/>
  <c r="AE9" i="13"/>
  <c r="AG9" i="13"/>
  <c r="AH9" i="13" s="1"/>
  <c r="AM9" i="13"/>
  <c r="AN9" i="13" s="1"/>
  <c r="J10" i="13"/>
  <c r="N10" i="13"/>
  <c r="P10" i="13"/>
  <c r="T10" i="13"/>
  <c r="V10" i="13"/>
  <c r="Y10" i="13"/>
  <c r="AA10" i="13"/>
  <c r="AC10" i="13"/>
  <c r="AE10" i="13"/>
  <c r="AG10" i="13"/>
  <c r="AH10" i="13" s="1"/>
  <c r="AM10" i="13"/>
  <c r="AN10" i="13" s="1"/>
  <c r="J11" i="13"/>
  <c r="N11" i="13"/>
  <c r="P11" i="13"/>
  <c r="T11" i="13"/>
  <c r="V11" i="13"/>
  <c r="Y11" i="13"/>
  <c r="AA11" i="13"/>
  <c r="AC11" i="13"/>
  <c r="AE11" i="13"/>
  <c r="AG11" i="13"/>
  <c r="AH11" i="13" s="1"/>
  <c r="AM11" i="13"/>
  <c r="AN11" i="13" s="1"/>
  <c r="J6" i="13"/>
  <c r="N6" i="13"/>
  <c r="P6" i="13"/>
  <c r="T6" i="13"/>
  <c r="V6" i="13"/>
  <c r="Y6" i="13"/>
  <c r="AA6" i="13"/>
  <c r="AC6" i="13"/>
  <c r="AE6" i="13"/>
  <c r="AG6" i="13"/>
  <c r="AH6" i="13" s="1"/>
  <c r="AM6" i="13"/>
  <c r="AN6" i="13" s="1"/>
  <c r="J7" i="13"/>
  <c r="N7" i="13"/>
  <c r="P7" i="13"/>
  <c r="T7" i="13"/>
  <c r="V7" i="13"/>
  <c r="Y7" i="13"/>
  <c r="AA7" i="13"/>
  <c r="AC7" i="13"/>
  <c r="AE7" i="13"/>
  <c r="AG7" i="13"/>
  <c r="AH7" i="13" s="1"/>
  <c r="AM7" i="13"/>
  <c r="AN7" i="13" s="1"/>
  <c r="J8" i="13"/>
  <c r="N8" i="13"/>
  <c r="P8" i="13"/>
  <c r="T8" i="13"/>
  <c r="V8" i="13"/>
  <c r="Y8" i="13"/>
  <c r="AA8" i="13"/>
  <c r="AC8" i="13"/>
  <c r="AE8" i="13"/>
  <c r="AG8" i="13"/>
  <c r="AH8" i="13" s="1"/>
  <c r="AM8" i="13"/>
  <c r="AN8" i="13" s="1"/>
  <c r="J13" i="13"/>
  <c r="N13" i="13"/>
  <c r="P13" i="13"/>
  <c r="T13" i="13"/>
  <c r="V13" i="13"/>
  <c r="Y13" i="13"/>
  <c r="AA13" i="13"/>
  <c r="AC13" i="13"/>
  <c r="AE13" i="13"/>
  <c r="AG13" i="13"/>
  <c r="AH13" i="13" s="1"/>
  <c r="AM13" i="13"/>
  <c r="AN13" i="13" s="1"/>
  <c r="J5" i="13"/>
  <c r="N5" i="13"/>
  <c r="P5" i="13"/>
  <c r="T5" i="13"/>
  <c r="V5" i="13"/>
  <c r="Y5" i="13"/>
  <c r="AA5" i="13"/>
  <c r="AC5" i="13"/>
  <c r="AE5" i="13"/>
  <c r="AG5" i="13"/>
  <c r="AH5" i="13" s="1"/>
  <c r="AM5" i="13"/>
  <c r="AN5" i="13" s="1"/>
  <c r="J12" i="13"/>
  <c r="N12" i="13"/>
  <c r="P12" i="13"/>
  <c r="T12" i="13"/>
  <c r="V12" i="13"/>
  <c r="Y12" i="13"/>
  <c r="AA12" i="13"/>
  <c r="AC12" i="13"/>
  <c r="AE12" i="13"/>
  <c r="AG12" i="13"/>
  <c r="AH12" i="13" s="1"/>
  <c r="AM12" i="13"/>
  <c r="AN12" i="13" s="1"/>
  <c r="J15" i="13"/>
  <c r="N15" i="13"/>
  <c r="P15" i="13"/>
  <c r="T15" i="13"/>
  <c r="V15" i="13"/>
  <c r="Y15" i="13"/>
  <c r="AA15" i="13"/>
  <c r="AC15" i="13"/>
  <c r="AE15" i="13"/>
  <c r="AG15" i="13"/>
  <c r="AH15" i="13" s="1"/>
  <c r="AM15" i="13"/>
  <c r="AN15" i="13" s="1"/>
  <c r="AM11" i="14"/>
  <c r="AN11" i="14" s="1"/>
  <c r="AJ11" i="14"/>
  <c r="AK11" i="14" s="1"/>
  <c r="AG11" i="14"/>
  <c r="AH11" i="14" s="1"/>
  <c r="AA11" i="14"/>
  <c r="AS35" i="12"/>
  <c r="AR35" i="12"/>
  <c r="AQ35" i="12"/>
  <c r="AS34" i="12"/>
  <c r="AR34" i="12"/>
  <c r="AQ34" i="12"/>
  <c r="AR15" i="38"/>
  <c r="AQ15" i="38"/>
  <c r="AP15" i="38"/>
  <c r="AI15" i="38"/>
  <c r="AJ15" i="38" s="1"/>
  <c r="AF15" i="38"/>
  <c r="AG15" i="38" s="1"/>
  <c r="Z15" i="38"/>
  <c r="W15" i="38"/>
  <c r="M15" i="38"/>
  <c r="AR14" i="38"/>
  <c r="AQ14" i="38"/>
  <c r="AP14" i="38"/>
  <c r="AF14" i="38"/>
  <c r="AG14" i="38" s="1"/>
  <c r="W14" i="38"/>
  <c r="M14" i="38"/>
  <c r="AR13" i="38"/>
  <c r="AQ13" i="38"/>
  <c r="AP13" i="38"/>
  <c r="AD13" i="38"/>
  <c r="AI13" i="38"/>
  <c r="AJ13" i="38" s="1"/>
  <c r="AF13" i="38"/>
  <c r="AG13" i="38"/>
  <c r="W13" i="38"/>
  <c r="AR11" i="38"/>
  <c r="AQ11" i="38"/>
  <c r="AP11" i="38"/>
  <c r="AI11" i="38"/>
  <c r="AJ11" i="38" s="1"/>
  <c r="AF11" i="38"/>
  <c r="AG11" i="38" s="1"/>
  <c r="AD11" i="38"/>
  <c r="W11" i="38"/>
  <c r="AR10" i="38"/>
  <c r="AQ10" i="38"/>
  <c r="AP10" i="38"/>
  <c r="AF10" i="38"/>
  <c r="AG10" i="38" s="1"/>
  <c r="W10" i="38"/>
  <c r="M10" i="38"/>
  <c r="AR9" i="38"/>
  <c r="AQ9" i="38"/>
  <c r="AP9" i="38"/>
  <c r="AI9" i="38"/>
  <c r="AJ9" i="38" s="1"/>
  <c r="AF9" i="38"/>
  <c r="AG9" i="38"/>
  <c r="Z9" i="38"/>
  <c r="W9" i="38"/>
  <c r="AR8" i="38"/>
  <c r="AQ8" i="38"/>
  <c r="AP8" i="38"/>
  <c r="AI8" i="38"/>
  <c r="AJ8" i="38" s="1"/>
  <c r="AG8" i="38"/>
  <c r="Z8" i="38"/>
  <c r="W8" i="38"/>
  <c r="M8" i="38"/>
  <c r="AR6" i="38"/>
  <c r="AQ6" i="38"/>
  <c r="AP6" i="38"/>
  <c r="AF6" i="38"/>
  <c r="AG6" i="38" s="1"/>
  <c r="W6" i="38"/>
  <c r="M6" i="38"/>
  <c r="AR5" i="38"/>
  <c r="AQ5" i="38"/>
  <c r="AP5" i="38"/>
  <c r="AI5" i="38"/>
  <c r="AJ5" i="38" s="1"/>
  <c r="AF5" i="38"/>
  <c r="AG5" i="38" s="1"/>
  <c r="W5" i="38"/>
  <c r="AR4" i="38"/>
  <c r="AQ4" i="38"/>
  <c r="AP4" i="38"/>
  <c r="AI4" i="38"/>
  <c r="AJ4" i="38" s="1"/>
  <c r="AF4" i="38"/>
  <c r="AG4" i="38"/>
  <c r="W4" i="38"/>
  <c r="AN2" i="38"/>
  <c r="AS19" i="12"/>
  <c r="AR19" i="12"/>
  <c r="AQ19" i="12"/>
  <c r="X35" i="12"/>
  <c r="X11" i="12"/>
  <c r="AS33" i="12"/>
  <c r="AR33" i="12"/>
  <c r="AQ33" i="12"/>
  <c r="X29" i="12"/>
  <c r="AS32" i="12"/>
  <c r="AR32" i="12"/>
  <c r="AQ32" i="12"/>
  <c r="AS31" i="12"/>
  <c r="AR31" i="12"/>
  <c r="AQ31" i="12"/>
  <c r="AS30" i="12"/>
  <c r="AR30" i="12"/>
  <c r="AQ30" i="12"/>
  <c r="X31" i="12"/>
  <c r="AS29" i="12"/>
  <c r="AR29" i="12"/>
  <c r="AQ29" i="12"/>
  <c r="X17" i="12"/>
  <c r="AS28" i="12"/>
  <c r="AR28" i="12"/>
  <c r="AQ28" i="12"/>
  <c r="X30" i="12"/>
  <c r="AS27" i="12"/>
  <c r="AR27" i="12"/>
  <c r="AQ27" i="12"/>
  <c r="X20" i="12"/>
  <c r="AS26" i="12"/>
  <c r="AR26" i="12"/>
  <c r="AQ26" i="12"/>
  <c r="X23" i="12"/>
  <c r="AS25" i="12"/>
  <c r="AR25" i="12"/>
  <c r="AQ25" i="12"/>
  <c r="X32" i="12"/>
  <c r="AS24" i="12"/>
  <c r="AR24" i="12"/>
  <c r="AQ24" i="12"/>
  <c r="X28" i="12"/>
  <c r="AS23" i="12"/>
  <c r="AR23" i="12"/>
  <c r="AQ23" i="12"/>
  <c r="X15" i="12"/>
  <c r="AS22" i="12"/>
  <c r="AR22" i="12"/>
  <c r="AQ22" i="12"/>
  <c r="X33" i="12"/>
  <c r="AS21" i="12"/>
  <c r="AR21" i="12"/>
  <c r="AQ21" i="12"/>
  <c r="X12" i="12"/>
  <c r="AS20" i="12"/>
  <c r="AR20" i="12"/>
  <c r="AQ20" i="12"/>
  <c r="X16" i="12"/>
  <c r="AS18" i="12"/>
  <c r="AR18" i="12"/>
  <c r="AQ18" i="12"/>
  <c r="X26" i="12"/>
  <c r="AS17" i="12"/>
  <c r="AR17" i="12"/>
  <c r="AQ17" i="12"/>
  <c r="X18" i="12"/>
  <c r="X19" i="12"/>
  <c r="AS16" i="12"/>
  <c r="AR16" i="12"/>
  <c r="AQ16" i="12"/>
  <c r="X24" i="12"/>
  <c r="AS15" i="12"/>
  <c r="AR15" i="12"/>
  <c r="AQ15" i="12"/>
  <c r="X22" i="12"/>
  <c r="AS14" i="12"/>
  <c r="AR14" i="12"/>
  <c r="AQ14" i="12"/>
  <c r="X34" i="12"/>
  <c r="X10" i="12"/>
  <c r="AS11" i="12"/>
  <c r="AR11" i="12"/>
  <c r="AQ11" i="12"/>
  <c r="X21" i="12"/>
  <c r="AS10" i="12"/>
  <c r="AR10" i="12"/>
  <c r="AQ10" i="12"/>
  <c r="X7" i="12"/>
  <c r="AS9" i="12"/>
  <c r="AR9" i="12"/>
  <c r="AQ9" i="12"/>
  <c r="X25" i="12"/>
  <c r="AS8" i="12"/>
  <c r="AR8" i="12"/>
  <c r="AQ8" i="12"/>
  <c r="X27" i="12"/>
  <c r="AS7" i="12"/>
  <c r="AR7" i="12"/>
  <c r="AQ7" i="12"/>
  <c r="X6" i="12"/>
  <c r="AS6" i="12"/>
  <c r="AR6" i="12"/>
  <c r="AQ6" i="12"/>
  <c r="X4" i="12"/>
  <c r="X13" i="12"/>
  <c r="AS4" i="12"/>
  <c r="AR4" i="12"/>
  <c r="AQ4" i="12"/>
  <c r="X8" i="12"/>
  <c r="X4" i="5"/>
  <c r="X7" i="5"/>
  <c r="X6" i="5"/>
  <c r="AQ10" i="13"/>
  <c r="X5" i="18"/>
  <c r="AQ5" i="18"/>
  <c r="AR5" i="18"/>
  <c r="AS5" i="18"/>
  <c r="X7" i="18"/>
  <c r="AQ7" i="18"/>
  <c r="AR7" i="18"/>
  <c r="AS7" i="18"/>
  <c r="X6" i="18"/>
  <c r="AQ6" i="18"/>
  <c r="AR6" i="18"/>
  <c r="AS6" i="18"/>
  <c r="X9" i="18"/>
  <c r="AQ9" i="18"/>
  <c r="AR9" i="18"/>
  <c r="AS9" i="18"/>
  <c r="X11" i="18"/>
  <c r="AQ11" i="18"/>
  <c r="AR11" i="18"/>
  <c r="AS11" i="18"/>
  <c r="X8" i="18"/>
  <c r="AQ8" i="18"/>
  <c r="AR8" i="18"/>
  <c r="AS8" i="18"/>
  <c r="X12" i="18"/>
  <c r="AQ12" i="18"/>
  <c r="AR12" i="18"/>
  <c r="AS12" i="18"/>
  <c r="X4" i="18"/>
  <c r="AQ4" i="18"/>
  <c r="AR4" i="18"/>
  <c r="AS4" i="18"/>
  <c r="X14" i="18"/>
  <c r="AQ14" i="18"/>
  <c r="AR14" i="18"/>
  <c r="AS14" i="18"/>
  <c r="X10" i="18"/>
  <c r="AQ10" i="18"/>
  <c r="AR10" i="18"/>
  <c r="AS10" i="18"/>
  <c r="X13" i="18"/>
  <c r="AQ13" i="18"/>
  <c r="AR13" i="18"/>
  <c r="AS13" i="18"/>
  <c r="AN39" i="12"/>
  <c r="AK39" i="12"/>
  <c r="AH39" i="12"/>
  <c r="AE39" i="12"/>
  <c r="AC39" i="12"/>
  <c r="V39" i="12"/>
  <c r="T39" i="12"/>
  <c r="N39" i="12"/>
  <c r="AG5" i="7"/>
  <c r="AH5" i="7" s="1"/>
  <c r="AA5" i="7"/>
  <c r="X4" i="21"/>
  <c r="V4" i="21"/>
  <c r="J4" i="21"/>
  <c r="AR10" i="13"/>
  <c r="AS10" i="13"/>
  <c r="X10" i="13"/>
  <c r="X8" i="6"/>
  <c r="X6" i="6"/>
  <c r="Y6" i="6"/>
  <c r="Y8" i="6"/>
  <c r="AA8" i="6"/>
  <c r="X5" i="5"/>
  <c r="AO2" i="5"/>
  <c r="AM5" i="7"/>
  <c r="AN5" i="7" s="1"/>
  <c r="AJ5" i="7"/>
  <c r="AK5" i="7" s="1"/>
  <c r="AQ7" i="35"/>
  <c r="AR7" i="35"/>
  <c r="AS7" i="35"/>
  <c r="AQ8" i="35"/>
  <c r="AR8" i="35"/>
  <c r="AS8" i="35"/>
  <c r="AQ4" i="35"/>
  <c r="AR4" i="35"/>
  <c r="AS4" i="35"/>
  <c r="AQ5" i="35"/>
  <c r="AR5" i="35"/>
  <c r="AS5" i="35"/>
  <c r="AQ9" i="35"/>
  <c r="AR9" i="35"/>
  <c r="AS9" i="35"/>
  <c r="AQ10" i="35"/>
  <c r="AR10" i="35"/>
  <c r="AS10" i="35"/>
  <c r="AS6" i="35"/>
  <c r="AR6" i="35"/>
  <c r="AQ6" i="35"/>
  <c r="AO2" i="35"/>
  <c r="AQ11" i="2"/>
  <c r="AR11" i="2"/>
  <c r="AS11" i="2"/>
  <c r="AQ4" i="2"/>
  <c r="AR4" i="2"/>
  <c r="AS4" i="2"/>
  <c r="AQ12" i="2"/>
  <c r="AR12" i="2"/>
  <c r="AS12" i="2"/>
  <c r="AQ6" i="2"/>
  <c r="AR6" i="2"/>
  <c r="AS6" i="2"/>
  <c r="AQ5" i="2"/>
  <c r="AR5" i="2"/>
  <c r="AS5" i="2"/>
  <c r="AQ10" i="2"/>
  <c r="AR10" i="2"/>
  <c r="AS10" i="2"/>
  <c r="AQ7" i="2"/>
  <c r="AR7" i="2"/>
  <c r="AS7" i="2"/>
  <c r="AQ9" i="2"/>
  <c r="AR9" i="2"/>
  <c r="AS9" i="2"/>
  <c r="AS8" i="2"/>
  <c r="AR8" i="2"/>
  <c r="AQ8" i="2"/>
  <c r="AQ11" i="15"/>
  <c r="AR11" i="15"/>
  <c r="AS11" i="15"/>
  <c r="AQ10" i="15"/>
  <c r="AR10" i="15"/>
  <c r="AS10" i="15"/>
  <c r="AQ4" i="15"/>
  <c r="AR4" i="15"/>
  <c r="AS4" i="15"/>
  <c r="AQ7" i="15"/>
  <c r="AR7" i="15"/>
  <c r="AS7" i="15"/>
  <c r="AQ14" i="15"/>
  <c r="AR14" i="15"/>
  <c r="AS14" i="15"/>
  <c r="AQ15" i="15"/>
  <c r="AR15" i="15"/>
  <c r="AS15" i="15"/>
  <c r="AQ6" i="15"/>
  <c r="AR6" i="15"/>
  <c r="AS6" i="15"/>
  <c r="AQ13" i="15"/>
  <c r="AR13" i="15"/>
  <c r="AS13" i="15"/>
  <c r="AQ5" i="15"/>
  <c r="AR5" i="15"/>
  <c r="AS5" i="15"/>
  <c r="AQ8" i="15"/>
  <c r="AR8" i="15"/>
  <c r="AS8" i="15"/>
  <c r="AQ12" i="15"/>
  <c r="AR12" i="15"/>
  <c r="AS12" i="15"/>
  <c r="AS9" i="15"/>
  <c r="AR9" i="15"/>
  <c r="AQ9" i="15"/>
  <c r="AO2" i="15"/>
  <c r="AQ7" i="5"/>
  <c r="AR7" i="5"/>
  <c r="AS7" i="5"/>
  <c r="AQ5" i="5"/>
  <c r="AR5" i="5"/>
  <c r="AS5" i="5"/>
  <c r="AQ6" i="5"/>
  <c r="AR6" i="5"/>
  <c r="AS6" i="5"/>
  <c r="AS4" i="5"/>
  <c r="AR4" i="5"/>
  <c r="AQ4" i="5"/>
  <c r="AQ7" i="6"/>
  <c r="AR7" i="6"/>
  <c r="AS7" i="6"/>
  <c r="AQ5" i="6"/>
  <c r="AR5" i="6"/>
  <c r="AS5" i="6"/>
  <c r="AQ6" i="6"/>
  <c r="AR6" i="6"/>
  <c r="AS6" i="6"/>
  <c r="AQ8" i="6"/>
  <c r="AR8" i="6"/>
  <c r="AS8" i="6"/>
  <c r="AS4" i="6"/>
  <c r="AR4" i="6"/>
  <c r="AQ4" i="6"/>
  <c r="AQ6" i="7"/>
  <c r="AR6" i="7"/>
  <c r="AS6" i="7"/>
  <c r="AQ5" i="7"/>
  <c r="AR5" i="7"/>
  <c r="AS5" i="7"/>
  <c r="AQ7" i="7"/>
  <c r="AR7" i="7"/>
  <c r="AS7" i="7"/>
  <c r="AO2" i="6"/>
  <c r="AS4" i="7"/>
  <c r="AR4" i="7"/>
  <c r="AQ4" i="7"/>
  <c r="AO2" i="7"/>
  <c r="AQ4" i="8"/>
  <c r="AR4" i="8"/>
  <c r="AS4" i="8"/>
  <c r="AQ7" i="8"/>
  <c r="AR7" i="8"/>
  <c r="AS7" i="8"/>
  <c r="AQ8" i="8"/>
  <c r="AR8" i="8"/>
  <c r="AS8" i="8"/>
  <c r="AQ6" i="8"/>
  <c r="AR6" i="8"/>
  <c r="AS6" i="8"/>
  <c r="AS5" i="8"/>
  <c r="AR5" i="8"/>
  <c r="AQ5" i="8"/>
  <c r="AO2" i="8"/>
  <c r="AQ9" i="9"/>
  <c r="AR9" i="9"/>
  <c r="AS9" i="9"/>
  <c r="AQ5" i="9"/>
  <c r="AR5" i="9"/>
  <c r="AS5" i="9"/>
  <c r="AQ10" i="9"/>
  <c r="AR10" i="9"/>
  <c r="AS10" i="9"/>
  <c r="AQ7" i="9"/>
  <c r="AR7" i="9"/>
  <c r="AS7" i="9"/>
  <c r="AQ6" i="9"/>
  <c r="AR6" i="9"/>
  <c r="AS6" i="9"/>
  <c r="AS4" i="9"/>
  <c r="AR4" i="9"/>
  <c r="AQ4" i="9"/>
  <c r="AQ9" i="13"/>
  <c r="AR9" i="13"/>
  <c r="AS9" i="13"/>
  <c r="AQ11" i="13"/>
  <c r="AR11" i="13"/>
  <c r="AS11" i="13"/>
  <c r="AQ6" i="13"/>
  <c r="AR6" i="13"/>
  <c r="AS6" i="13"/>
  <c r="AQ7" i="13"/>
  <c r="AR7" i="13"/>
  <c r="AS7" i="13"/>
  <c r="AQ8" i="13"/>
  <c r="AR8" i="13"/>
  <c r="AS8" i="13"/>
  <c r="AQ13" i="13"/>
  <c r="AR13" i="13"/>
  <c r="AS13" i="13"/>
  <c r="AQ5" i="13"/>
  <c r="AR5" i="13"/>
  <c r="AS5" i="13"/>
  <c r="AQ12" i="13"/>
  <c r="AR12" i="13"/>
  <c r="AS12" i="13"/>
  <c r="AQ15" i="13"/>
  <c r="AR15" i="13"/>
  <c r="AS15" i="13"/>
  <c r="AS4" i="13"/>
  <c r="AR4" i="13"/>
  <c r="AQ4" i="13"/>
  <c r="AS4" i="21"/>
  <c r="AR4" i="21"/>
  <c r="AQ4" i="21"/>
  <c r="AQ8" i="10"/>
  <c r="AR8" i="10"/>
  <c r="AS8" i="10"/>
  <c r="AS5" i="10"/>
  <c r="AR5" i="10"/>
  <c r="AQ5" i="10"/>
  <c r="AS4" i="10"/>
  <c r="AR4" i="10"/>
  <c r="AQ4" i="10"/>
  <c r="AS6" i="10"/>
  <c r="AR6" i="10"/>
  <c r="AQ6" i="10"/>
  <c r="AS9" i="10"/>
  <c r="AR9" i="10"/>
  <c r="AQ9" i="10"/>
  <c r="AQ7" i="11"/>
  <c r="AR7" i="11"/>
  <c r="AS7" i="11"/>
  <c r="AQ5" i="11"/>
  <c r="AR5" i="11"/>
  <c r="AS5" i="11"/>
  <c r="AQ6" i="11"/>
  <c r="AR6" i="11"/>
  <c r="AS6" i="11"/>
  <c r="AS4" i="11"/>
  <c r="AR4" i="11"/>
  <c r="AQ4" i="11"/>
  <c r="AO2" i="11"/>
  <c r="AS10" i="14"/>
  <c r="AR10" i="14"/>
  <c r="AQ10" i="14"/>
  <c r="AS13" i="14"/>
  <c r="AR13" i="14"/>
  <c r="AQ13" i="14"/>
  <c r="AS5" i="14"/>
  <c r="AR5" i="14"/>
  <c r="AQ5" i="14"/>
  <c r="AS4" i="14"/>
  <c r="AR4" i="14"/>
  <c r="AQ4" i="14"/>
  <c r="AS6" i="14"/>
  <c r="AR6" i="14"/>
  <c r="AQ6" i="14"/>
  <c r="AS7" i="14"/>
  <c r="AR7" i="14"/>
  <c r="AQ7" i="14"/>
  <c r="AS12" i="14"/>
  <c r="AR12" i="14"/>
  <c r="AQ12" i="14"/>
  <c r="AS9" i="14"/>
  <c r="AR9" i="14"/>
  <c r="AQ9" i="14"/>
  <c r="AS11" i="14"/>
  <c r="AR11" i="14"/>
  <c r="AQ11" i="14"/>
  <c r="AS8" i="14"/>
  <c r="AR8" i="14"/>
  <c r="AQ8" i="14"/>
  <c r="AO2" i="14"/>
  <c r="AQ7" i="17"/>
  <c r="AR7" i="17"/>
  <c r="AS7" i="17"/>
  <c r="AQ5" i="17"/>
  <c r="AR5" i="17"/>
  <c r="AS5" i="17"/>
  <c r="AQ8" i="17"/>
  <c r="AR8" i="17"/>
  <c r="AS8" i="17"/>
  <c r="AQ10" i="17"/>
  <c r="AR10" i="17"/>
  <c r="AS10" i="17"/>
  <c r="AQ11" i="17"/>
  <c r="AR11" i="17"/>
  <c r="AS11" i="17"/>
  <c r="AQ12" i="17"/>
  <c r="AR12" i="17"/>
  <c r="AS12" i="17"/>
  <c r="AQ13" i="17"/>
  <c r="AR13" i="17"/>
  <c r="AS13" i="17"/>
  <c r="AQ9" i="17"/>
  <c r="AR9" i="17"/>
  <c r="AS9" i="17"/>
  <c r="AQ4" i="17"/>
  <c r="AR4" i="17"/>
  <c r="AS4" i="17"/>
  <c r="AQ15" i="17"/>
  <c r="AR15" i="17"/>
  <c r="AS15" i="17"/>
  <c r="AS6" i="17"/>
  <c r="AR6" i="17"/>
  <c r="AQ6" i="17"/>
  <c r="AQ8" i="20"/>
  <c r="AR8" i="20"/>
  <c r="AS8" i="20"/>
  <c r="AQ7" i="20"/>
  <c r="AR7" i="20"/>
  <c r="AS7" i="20"/>
  <c r="AQ5" i="20"/>
  <c r="AR5" i="20"/>
  <c r="AS5" i="20"/>
  <c r="AQ4" i="20"/>
  <c r="AR4" i="20"/>
  <c r="AS4" i="20"/>
  <c r="AS6" i="20"/>
  <c r="AR6" i="20"/>
  <c r="AQ6" i="20"/>
  <c r="AO2" i="20"/>
  <c r="AG8" i="6"/>
  <c r="AH8" i="6" s="1"/>
  <c r="AM8" i="6"/>
  <c r="AN8" i="6" s="1"/>
  <c r="X8" i="20"/>
  <c r="X7" i="17"/>
  <c r="X4" i="6"/>
  <c r="Y4" i="6"/>
  <c r="X4" i="35"/>
  <c r="Y4" i="35"/>
  <c r="X9" i="13"/>
  <c r="P4" i="7"/>
  <c r="AM10" i="35"/>
  <c r="AN10" i="35" s="1"/>
  <c r="AG10" i="35"/>
  <c r="AH10" i="35" s="1"/>
  <c r="AE10" i="35"/>
  <c r="AC10" i="35"/>
  <c r="AA10" i="35"/>
  <c r="Y10" i="35"/>
  <c r="X10" i="35"/>
  <c r="V10" i="35"/>
  <c r="T10" i="35"/>
  <c r="P10" i="35"/>
  <c r="N10" i="35"/>
  <c r="J10" i="35"/>
  <c r="AM9" i="35"/>
  <c r="AN9" i="35" s="1"/>
  <c r="AG9" i="35"/>
  <c r="AH9" i="35" s="1"/>
  <c r="AE9" i="35"/>
  <c r="AC9" i="35"/>
  <c r="AA9" i="35"/>
  <c r="Y9" i="35"/>
  <c r="X9" i="35"/>
  <c r="V9" i="35"/>
  <c r="T9" i="35"/>
  <c r="P9" i="35"/>
  <c r="N9" i="35"/>
  <c r="J9" i="35"/>
  <c r="AM5" i="35"/>
  <c r="AN5" i="35" s="1"/>
  <c r="AG5" i="35"/>
  <c r="AH5" i="35" s="1"/>
  <c r="AE5" i="35"/>
  <c r="AC5" i="35"/>
  <c r="AA5" i="35"/>
  <c r="Y5" i="35"/>
  <c r="X5" i="35"/>
  <c r="V5" i="35"/>
  <c r="T5" i="35"/>
  <c r="P5" i="35"/>
  <c r="N5" i="35"/>
  <c r="J5" i="35"/>
  <c r="AM4" i="35"/>
  <c r="AN4" i="35" s="1"/>
  <c r="AG4" i="35"/>
  <c r="AH4" i="35" s="1"/>
  <c r="AE4" i="35"/>
  <c r="AC4" i="35"/>
  <c r="AA4" i="35"/>
  <c r="V4" i="35"/>
  <c r="T4" i="35"/>
  <c r="P4" i="35"/>
  <c r="N4" i="35"/>
  <c r="J4" i="35"/>
  <c r="AM8" i="35"/>
  <c r="AN8" i="35" s="1"/>
  <c r="AG8" i="35"/>
  <c r="AH8" i="35" s="1"/>
  <c r="AE8" i="35"/>
  <c r="AC8" i="35"/>
  <c r="AA8" i="35"/>
  <c r="Y8" i="35"/>
  <c r="X8" i="35"/>
  <c r="V8" i="35"/>
  <c r="T8" i="35"/>
  <c r="P8" i="35"/>
  <c r="N8" i="35"/>
  <c r="J8" i="35"/>
  <c r="AM7" i="35"/>
  <c r="AN7" i="35" s="1"/>
  <c r="AG7" i="35"/>
  <c r="AH7" i="35" s="1"/>
  <c r="AE7" i="35"/>
  <c r="AC7" i="35"/>
  <c r="AA7" i="35"/>
  <c r="Y7" i="35"/>
  <c r="X7" i="35"/>
  <c r="V7" i="35"/>
  <c r="T7" i="35"/>
  <c r="P7" i="35"/>
  <c r="N7" i="35"/>
  <c r="J7" i="35"/>
  <c r="AM6" i="35"/>
  <c r="AN6" i="35" s="1"/>
  <c r="AG6" i="35"/>
  <c r="AH6" i="35" s="1"/>
  <c r="AE6" i="35"/>
  <c r="AC6" i="35"/>
  <c r="AA6" i="35"/>
  <c r="Y6" i="35"/>
  <c r="X6" i="35"/>
  <c r="V6" i="35"/>
  <c r="T6" i="35"/>
  <c r="P6" i="35"/>
  <c r="N6" i="35"/>
  <c r="J6" i="35"/>
  <c r="AE8" i="6"/>
  <c r="AE7" i="6"/>
  <c r="J7" i="6"/>
  <c r="J5" i="6"/>
  <c r="J6" i="6"/>
  <c r="J8" i="6"/>
  <c r="J4" i="6"/>
  <c r="AE10" i="14"/>
  <c r="AE13" i="14"/>
  <c r="J11" i="14"/>
  <c r="J9" i="14"/>
  <c r="J12" i="14"/>
  <c r="J7" i="14"/>
  <c r="J6" i="14"/>
  <c r="J4" i="14"/>
  <c r="J5" i="14"/>
  <c r="J13" i="14"/>
  <c r="J10" i="14"/>
  <c r="J8" i="14"/>
  <c r="N11" i="14"/>
  <c r="P11" i="14"/>
  <c r="T11" i="14"/>
  <c r="V11" i="14"/>
  <c r="Y11" i="14"/>
  <c r="AC11" i="14"/>
  <c r="AE11" i="14"/>
  <c r="AG7" i="14"/>
  <c r="AH7" i="14" s="1"/>
  <c r="AG6" i="14"/>
  <c r="AH6" i="14" s="1"/>
  <c r="AG4" i="14"/>
  <c r="AH4" i="14" s="1"/>
  <c r="AG8" i="14"/>
  <c r="AH8" i="14" s="1"/>
  <c r="AG12" i="14"/>
  <c r="AH12" i="14" s="1"/>
  <c r="AG9" i="14"/>
  <c r="AH9" i="14" s="1"/>
  <c r="AG5" i="14"/>
  <c r="AH5" i="14" s="1"/>
  <c r="AG13" i="14"/>
  <c r="AH13" i="14" s="1"/>
  <c r="AG10" i="14"/>
  <c r="AH10" i="14" s="1"/>
  <c r="AJ7" i="14"/>
  <c r="AK7" i="14" s="1"/>
  <c r="AJ6" i="14"/>
  <c r="AK6" i="14" s="1"/>
  <c r="AJ4" i="14"/>
  <c r="AK4" i="14" s="1"/>
  <c r="AJ8" i="14"/>
  <c r="AK8" i="14" s="1"/>
  <c r="AJ12" i="14"/>
  <c r="AK12" i="14" s="1"/>
  <c r="AJ9" i="14"/>
  <c r="AK9" i="14" s="1"/>
  <c r="AJ5" i="14"/>
  <c r="AK5" i="14" s="1"/>
  <c r="AJ13" i="14"/>
  <c r="AK13" i="14" s="1"/>
  <c r="AJ10" i="14"/>
  <c r="AK10" i="14" s="1"/>
  <c r="N9" i="14"/>
  <c r="P9" i="14"/>
  <c r="T9" i="14"/>
  <c r="V9" i="14"/>
  <c r="Y9" i="14"/>
  <c r="AA9" i="14"/>
  <c r="AC9" i="14"/>
  <c r="AE9" i="14"/>
  <c r="AM9" i="14"/>
  <c r="AN9" i="14" s="1"/>
  <c r="N12" i="14"/>
  <c r="P12" i="14"/>
  <c r="T12" i="14"/>
  <c r="V12" i="14"/>
  <c r="Y12" i="14"/>
  <c r="AA12" i="14"/>
  <c r="AC12" i="14"/>
  <c r="AE12" i="14"/>
  <c r="AM12" i="14"/>
  <c r="AN12" i="14" s="1"/>
  <c r="N7" i="14"/>
  <c r="P7" i="14"/>
  <c r="T7" i="14"/>
  <c r="V7" i="14"/>
  <c r="Y7" i="14"/>
  <c r="AA7" i="14"/>
  <c r="AC7" i="14"/>
  <c r="AE7" i="14"/>
  <c r="AM7" i="14"/>
  <c r="AN7" i="14" s="1"/>
  <c r="N6" i="14"/>
  <c r="P6" i="14"/>
  <c r="T6" i="14"/>
  <c r="V6" i="14"/>
  <c r="Y6" i="14"/>
  <c r="AA6" i="14"/>
  <c r="AC6" i="14"/>
  <c r="AE6" i="14"/>
  <c r="AM6" i="14"/>
  <c r="AN6" i="14" s="1"/>
  <c r="N4" i="14"/>
  <c r="P4" i="14"/>
  <c r="T4" i="14"/>
  <c r="V4" i="14"/>
  <c r="Y4" i="14"/>
  <c r="AA4" i="14"/>
  <c r="AC4" i="14"/>
  <c r="AE4" i="14"/>
  <c r="AM4" i="14"/>
  <c r="AN4" i="14" s="1"/>
  <c r="N5" i="14"/>
  <c r="P5" i="14"/>
  <c r="T5" i="14"/>
  <c r="V5" i="14"/>
  <c r="Y5" i="14"/>
  <c r="AA5" i="14"/>
  <c r="AC5" i="14"/>
  <c r="AE5" i="14"/>
  <c r="AM5" i="14"/>
  <c r="AN5" i="14" s="1"/>
  <c r="N13" i="14"/>
  <c r="P13" i="14"/>
  <c r="T13" i="14"/>
  <c r="V13" i="14"/>
  <c r="Y13" i="14"/>
  <c r="AA13" i="14"/>
  <c r="AC13" i="14"/>
  <c r="AM13" i="14"/>
  <c r="AN13" i="14" s="1"/>
  <c r="N10" i="14"/>
  <c r="P10" i="14"/>
  <c r="T10" i="14"/>
  <c r="V10" i="14"/>
  <c r="Y10" i="14"/>
  <c r="AA10" i="14"/>
  <c r="AC10" i="14"/>
  <c r="AM10" i="14"/>
  <c r="AN10" i="14" s="1"/>
  <c r="N8" i="14"/>
  <c r="P8" i="14"/>
  <c r="T8" i="14"/>
  <c r="V8" i="14"/>
  <c r="Y8" i="14"/>
  <c r="AA8" i="14"/>
  <c r="AC8" i="14"/>
  <c r="AE8" i="14"/>
  <c r="AM8" i="14"/>
  <c r="AN8" i="14" s="1"/>
  <c r="AG4" i="7"/>
  <c r="AH4" i="7" s="1"/>
  <c r="AG7" i="7"/>
  <c r="AH7" i="7" s="1"/>
  <c r="AJ4" i="7"/>
  <c r="AK4" i="7" s="1"/>
  <c r="AJ7" i="7"/>
  <c r="AK7" i="7" s="1"/>
  <c r="N5" i="7"/>
  <c r="P5" i="7"/>
  <c r="T5" i="7"/>
  <c r="V5" i="7"/>
  <c r="Y5" i="7"/>
  <c r="AC5" i="7"/>
  <c r="AE5" i="7"/>
  <c r="N7" i="7"/>
  <c r="P7" i="7"/>
  <c r="T7" i="7"/>
  <c r="V7" i="7"/>
  <c r="Y7" i="7"/>
  <c r="AA7" i="7"/>
  <c r="AC7" i="7"/>
  <c r="AE7" i="7"/>
  <c r="AM7" i="7"/>
  <c r="AN7" i="7" s="1"/>
  <c r="N4" i="7"/>
  <c r="T4" i="7"/>
  <c r="V4" i="7"/>
  <c r="Y4" i="7"/>
  <c r="AA4" i="7"/>
  <c r="AC4" i="7"/>
  <c r="AE4" i="7"/>
  <c r="AM4" i="7"/>
  <c r="AN4" i="7" s="1"/>
  <c r="AG4" i="6"/>
  <c r="AH4" i="6" s="1"/>
  <c r="AG5" i="6"/>
  <c r="AH5" i="6" s="1"/>
  <c r="AG7" i="6"/>
  <c r="AH7" i="6" s="1"/>
  <c r="AG6" i="6"/>
  <c r="AH6" i="6" s="1"/>
  <c r="AJ4" i="6"/>
  <c r="AK4" i="6" s="1"/>
  <c r="AJ5" i="6"/>
  <c r="AK5" i="6" s="1"/>
  <c r="AJ7" i="6"/>
  <c r="AK7" i="6" s="1"/>
  <c r="AJ6" i="6"/>
  <c r="AK6" i="6" s="1"/>
  <c r="AJ8" i="6"/>
  <c r="AK8" i="6" s="1"/>
  <c r="N4" i="6"/>
  <c r="P4" i="6"/>
  <c r="T4" i="6"/>
  <c r="V4" i="6"/>
  <c r="AA4" i="6"/>
  <c r="AC4" i="6"/>
  <c r="AE4" i="6"/>
  <c r="AM4" i="6"/>
  <c r="AN4" i="6" s="1"/>
  <c r="N7" i="6"/>
  <c r="P7" i="6"/>
  <c r="T7" i="6"/>
  <c r="V7" i="6"/>
  <c r="Y7" i="6"/>
  <c r="AA7" i="6"/>
  <c r="AC7" i="6"/>
  <c r="AM7" i="6"/>
  <c r="AN7" i="6" s="1"/>
  <c r="N5" i="6"/>
  <c r="P5" i="6"/>
  <c r="T5" i="6"/>
  <c r="V5" i="6"/>
  <c r="Y5" i="6"/>
  <c r="AA5" i="6"/>
  <c r="AC5" i="6"/>
  <c r="AE5" i="6"/>
  <c r="AM5" i="6"/>
  <c r="AN5" i="6" s="1"/>
  <c r="N6" i="6"/>
  <c r="P6" i="6"/>
  <c r="T6" i="6"/>
  <c r="V6" i="6"/>
  <c r="AA6" i="6"/>
  <c r="AC6" i="6"/>
  <c r="AE6" i="6"/>
  <c r="AM6" i="6"/>
  <c r="AN6" i="6" s="1"/>
  <c r="N8" i="6"/>
  <c r="P8" i="6"/>
  <c r="T8" i="6"/>
  <c r="V8" i="6"/>
  <c r="AC8" i="6"/>
  <c r="X6" i="10"/>
  <c r="X8" i="10"/>
  <c r="X9" i="10"/>
  <c r="X4" i="10"/>
  <c r="X5" i="10"/>
  <c r="X8" i="14"/>
  <c r="X11" i="14"/>
  <c r="X9" i="14"/>
  <c r="X12" i="14"/>
  <c r="X7" i="14"/>
  <c r="X6" i="14"/>
  <c r="X4" i="14"/>
  <c r="X5" i="14"/>
  <c r="X13" i="14"/>
  <c r="X10" i="14"/>
  <c r="X7" i="20"/>
  <c r="X5" i="20"/>
  <c r="X4" i="20"/>
  <c r="X6" i="20"/>
  <c r="X4" i="17"/>
  <c r="X5" i="17"/>
  <c r="X6" i="17"/>
  <c r="X13" i="17"/>
  <c r="X9" i="17"/>
  <c r="X12" i="17"/>
  <c r="X8" i="17"/>
  <c r="X11" i="17"/>
  <c r="X15" i="17"/>
  <c r="X10" i="17"/>
  <c r="X11" i="15"/>
  <c r="X10" i="15"/>
  <c r="X4" i="15"/>
  <c r="X7" i="15"/>
  <c r="X14" i="15"/>
  <c r="X15" i="15"/>
  <c r="X6" i="15"/>
  <c r="X13" i="15"/>
  <c r="X5" i="15"/>
  <c r="X8" i="15"/>
  <c r="X12" i="15"/>
  <c r="X9" i="15"/>
  <c r="X11" i="13"/>
  <c r="X6" i="13"/>
  <c r="X7" i="13"/>
  <c r="X8" i="13"/>
  <c r="X13" i="13"/>
  <c r="X5" i="13"/>
  <c r="X12" i="13"/>
  <c r="X15" i="13"/>
  <c r="X4" i="13"/>
  <c r="X7" i="11"/>
  <c r="X5" i="11"/>
  <c r="X6" i="11"/>
  <c r="X4" i="11"/>
  <c r="X9" i="9"/>
  <c r="X5" i="9"/>
  <c r="X10" i="9"/>
  <c r="X7" i="9"/>
  <c r="X6" i="9"/>
  <c r="X4" i="9"/>
  <c r="X4" i="8"/>
  <c r="X7" i="8"/>
  <c r="X8" i="8"/>
  <c r="X6" i="8"/>
  <c r="X5" i="8"/>
  <c r="X6" i="7"/>
  <c r="X5" i="7"/>
  <c r="X7" i="7"/>
  <c r="X4" i="7"/>
  <c r="X7" i="6"/>
  <c r="X5" i="6"/>
  <c r="X11" i="2"/>
  <c r="X4" i="2"/>
  <c r="X12" i="2"/>
  <c r="X6" i="2"/>
  <c r="X5" i="2"/>
  <c r="X10" i="2"/>
  <c r="X7" i="2"/>
  <c r="X9" i="2"/>
  <c r="X8" i="2"/>
  <c r="AP8" i="39" l="1"/>
  <c r="AP5" i="39"/>
  <c r="AP4" i="39"/>
  <c r="AP6" i="39"/>
  <c r="AP7" i="39"/>
  <c r="AO10" i="35"/>
  <c r="AO7" i="35"/>
  <c r="AO8" i="35"/>
  <c r="AP8" i="35" s="1"/>
  <c r="AO4" i="35"/>
  <c r="AP4" i="35" s="1"/>
  <c r="AO5" i="35"/>
  <c r="AP5" i="35" s="1"/>
  <c r="AO9" i="35"/>
  <c r="AO6" i="1"/>
  <c r="AO9" i="1"/>
  <c r="AP9" i="1" s="1"/>
  <c r="AO5" i="1"/>
  <c r="AP5" i="1" s="1"/>
  <c r="AO7" i="1"/>
  <c r="AP7" i="1" s="1"/>
  <c r="AO8" i="1"/>
  <c r="AP8" i="1" s="1"/>
  <c r="AO6" i="35"/>
  <c r="AP6" i="35" s="1"/>
  <c r="AO4" i="1"/>
  <c r="AO14" i="13"/>
  <c r="AO4" i="21"/>
  <c r="AP4" i="21" s="1"/>
  <c r="AN9" i="38"/>
  <c r="AO9" i="38" s="1"/>
  <c r="AN11" i="38"/>
  <c r="AO11" i="38" s="1"/>
  <c r="AN10" i="38"/>
  <c r="AO10" i="38" s="1"/>
  <c r="AN5" i="38"/>
  <c r="AO5" i="38" s="1"/>
  <c r="AN6" i="38"/>
  <c r="AO6" i="38" s="1"/>
  <c r="AN15" i="38"/>
  <c r="AO15" i="38" s="1"/>
  <c r="AN4" i="38"/>
  <c r="AO4" i="38" s="1"/>
  <c r="AN8" i="38"/>
  <c r="AO8" i="38" s="1"/>
  <c r="AN13" i="38"/>
  <c r="AO13" i="38" s="1"/>
  <c r="AN14" i="38"/>
  <c r="AO14" i="38" s="1"/>
  <c r="AO7" i="20"/>
  <c r="AP7" i="20" s="1"/>
  <c r="AO4" i="20"/>
  <c r="AP4" i="20" s="1"/>
  <c r="AO6" i="20"/>
  <c r="AP6" i="20" s="1"/>
  <c r="AO8" i="20"/>
  <c r="AP8" i="20" s="1"/>
  <c r="AO5" i="20"/>
  <c r="AP5" i="20" s="1"/>
  <c r="AO4" i="17"/>
  <c r="AP4" i="17" s="1"/>
  <c r="AO14" i="17"/>
  <c r="AP14" i="17" s="1"/>
  <c r="AO15" i="17"/>
  <c r="AP15" i="17" s="1"/>
  <c r="AO11" i="17"/>
  <c r="AP11" i="17" s="1"/>
  <c r="AO7" i="17"/>
  <c r="AP7" i="17" s="1"/>
  <c r="AO5" i="17"/>
  <c r="AP5" i="17" s="1"/>
  <c r="AO10" i="17"/>
  <c r="AP10" i="17" s="1"/>
  <c r="AO16" i="17"/>
  <c r="AO13" i="17"/>
  <c r="AP13" i="17" s="1"/>
  <c r="AO8" i="17"/>
  <c r="AP8" i="17" s="1"/>
  <c r="AO6" i="17"/>
  <c r="AP6" i="17" s="1"/>
  <c r="AO12" i="17"/>
  <c r="AP12" i="17" s="1"/>
  <c r="AO9" i="17"/>
  <c r="AP9" i="17" s="1"/>
  <c r="AO13" i="14"/>
  <c r="AP13" i="14" s="1"/>
  <c r="AO12" i="14"/>
  <c r="AP12" i="14" s="1"/>
  <c r="AO8" i="14"/>
  <c r="AP8" i="14" s="1"/>
  <c r="AO10" i="14"/>
  <c r="AP10" i="14" s="1"/>
  <c r="AO6" i="14"/>
  <c r="AP6" i="14" s="1"/>
  <c r="AO9" i="14"/>
  <c r="AP9" i="14" s="1"/>
  <c r="AO5" i="14"/>
  <c r="AP5" i="14" s="1"/>
  <c r="AO7" i="14"/>
  <c r="AP7" i="14" s="1"/>
  <c r="AO11" i="14"/>
  <c r="AP11" i="14" s="1"/>
  <c r="AO4" i="14"/>
  <c r="AP4" i="14" s="1"/>
  <c r="AO6" i="11"/>
  <c r="AP6" i="11" s="1"/>
  <c r="AO5" i="11"/>
  <c r="AP5" i="11" s="1"/>
  <c r="AO4" i="11"/>
  <c r="AO7" i="11"/>
  <c r="AP7" i="11" s="1"/>
  <c r="AO4" i="10"/>
  <c r="AP4" i="10" s="1"/>
  <c r="AO9" i="10"/>
  <c r="AP9" i="10" s="1"/>
  <c r="AO6" i="10"/>
  <c r="AP6" i="10" s="1"/>
  <c r="AO5" i="10"/>
  <c r="AP5" i="10" s="1"/>
  <c r="AO13" i="10"/>
  <c r="AP13" i="10" s="1"/>
  <c r="AO8" i="10"/>
  <c r="AP8" i="10" s="1"/>
  <c r="AO11" i="12"/>
  <c r="AO17" i="12"/>
  <c r="AP17" i="12" s="1"/>
  <c r="AO28" i="12"/>
  <c r="AP28" i="12" s="1"/>
  <c r="AO33" i="12"/>
  <c r="AP33" i="12" s="1"/>
  <c r="AO35" i="12"/>
  <c r="AP35" i="12" s="1"/>
  <c r="AO30" i="12"/>
  <c r="AO18" i="12"/>
  <c r="AO26" i="12"/>
  <c r="AO8" i="12"/>
  <c r="AO31" i="12"/>
  <c r="AO15" i="12"/>
  <c r="AO32" i="12"/>
  <c r="AO16" i="12"/>
  <c r="AO19" i="12"/>
  <c r="AO25" i="12"/>
  <c r="AP25" i="12" s="1"/>
  <c r="AO27" i="12"/>
  <c r="AP27" i="12" s="1"/>
  <c r="AO4" i="12"/>
  <c r="AO23" i="12"/>
  <c r="AO13" i="12"/>
  <c r="AO10" i="12"/>
  <c r="AO7" i="12"/>
  <c r="AO24" i="12"/>
  <c r="AO20" i="12"/>
  <c r="AO21" i="12"/>
  <c r="AO29" i="12"/>
  <c r="AO6" i="12"/>
  <c r="AP6" i="12" s="1"/>
  <c r="AO14" i="12"/>
  <c r="AP14" i="12" s="1"/>
  <c r="AO12" i="12"/>
  <c r="AP12" i="12" s="1"/>
  <c r="AO9" i="12"/>
  <c r="AO34" i="12"/>
  <c r="AO22" i="12"/>
  <c r="AO5" i="12"/>
  <c r="AP5" i="12" s="1"/>
  <c r="AO14" i="18"/>
  <c r="AP14" i="18" s="1"/>
  <c r="AO12" i="18"/>
  <c r="AP12" i="18" s="1"/>
  <c r="AO13" i="18"/>
  <c r="AP13" i="18" s="1"/>
  <c r="AO5" i="18"/>
  <c r="AP5" i="18" s="1"/>
  <c r="AO10" i="18"/>
  <c r="AP10" i="18" s="1"/>
  <c r="AO4" i="18"/>
  <c r="AP4" i="18" s="1"/>
  <c r="AO7" i="18"/>
  <c r="AP7" i="18" s="1"/>
  <c r="AO9" i="18"/>
  <c r="AP9" i="18" s="1"/>
  <c r="AO11" i="18"/>
  <c r="AP11" i="18" s="1"/>
  <c r="AO6" i="18"/>
  <c r="AP6" i="18" s="1"/>
  <c r="AO8" i="18"/>
  <c r="AP8" i="18" s="1"/>
  <c r="AO6" i="7"/>
  <c r="AP6" i="7" s="1"/>
  <c r="AO4" i="7"/>
  <c r="AP4" i="7" s="1"/>
  <c r="AO7" i="7"/>
  <c r="AP7" i="7" s="1"/>
  <c r="AO5" i="7"/>
  <c r="AO7" i="6"/>
  <c r="AP7" i="6" s="1"/>
  <c r="AO4" i="6"/>
  <c r="AP4" i="6" s="1"/>
  <c r="AO6" i="6"/>
  <c r="AP6" i="6" s="1"/>
  <c r="AO5" i="6"/>
  <c r="AP5" i="6" s="1"/>
  <c r="AO8" i="6"/>
  <c r="AP8" i="6" s="1"/>
  <c r="AO5" i="5"/>
  <c r="AP5" i="5" s="1"/>
  <c r="AO7" i="5"/>
  <c r="AP7" i="5" s="1"/>
  <c r="AO4" i="5"/>
  <c r="AP4" i="5" s="1"/>
  <c r="AO6" i="5"/>
  <c r="AP6" i="5" s="1"/>
  <c r="AO14" i="15"/>
  <c r="AP14" i="15" s="1"/>
  <c r="AO5" i="15"/>
  <c r="AP5" i="15" s="1"/>
  <c r="AO13" i="15"/>
  <c r="AP13" i="15" s="1"/>
  <c r="AO12" i="15"/>
  <c r="AP12" i="15" s="1"/>
  <c r="AO9" i="15"/>
  <c r="AP9" i="15" s="1"/>
  <c r="AO11" i="15"/>
  <c r="AP11" i="15" s="1"/>
  <c r="AO8" i="15"/>
  <c r="AP8" i="15" s="1"/>
  <c r="AO7" i="15"/>
  <c r="AP7" i="15" s="1"/>
  <c r="AO4" i="15"/>
  <c r="AP4" i="15" s="1"/>
  <c r="AO15" i="15"/>
  <c r="AP15" i="15" s="1"/>
  <c r="AO10" i="15"/>
  <c r="AP10" i="15" s="1"/>
  <c r="AO6" i="15"/>
  <c r="AP6" i="15" s="1"/>
  <c r="AO11" i="2"/>
  <c r="AP11" i="2" s="1"/>
  <c r="AO9" i="2"/>
  <c r="AP9" i="2" s="1"/>
  <c r="AO5" i="2"/>
  <c r="AP5" i="2" s="1"/>
  <c r="AO6" i="2"/>
  <c r="AP6" i="2" s="1"/>
  <c r="AO16" i="2"/>
  <c r="AP16" i="2" s="1"/>
  <c r="AO10" i="2"/>
  <c r="AO12" i="2"/>
  <c r="AP12" i="2" s="1"/>
  <c r="AO8" i="2"/>
  <c r="AP8" i="2" s="1"/>
  <c r="AO4" i="2"/>
  <c r="AP4" i="2" s="1"/>
  <c r="AO7" i="2"/>
  <c r="AP7" i="2" s="1"/>
  <c r="AP9" i="35"/>
  <c r="AP7" i="35"/>
  <c r="AP10" i="35"/>
  <c r="AP6" i="1"/>
  <c r="AP4" i="1"/>
  <c r="AO7" i="8"/>
  <c r="AP7" i="8" s="1"/>
  <c r="AO5" i="8"/>
  <c r="AP5" i="8" s="1"/>
  <c r="AO4" i="8"/>
  <c r="AP4" i="8" s="1"/>
  <c r="AO6" i="8"/>
  <c r="AP6" i="8" s="1"/>
  <c r="AO8" i="8"/>
  <c r="AP8" i="8" s="1"/>
  <c r="AO10" i="9"/>
  <c r="AP10" i="9" s="1"/>
  <c r="AO8" i="9"/>
  <c r="AP8" i="9" s="1"/>
  <c r="AO6" i="9"/>
  <c r="AP6" i="9" s="1"/>
  <c r="AO4" i="9"/>
  <c r="AP4" i="9" s="1"/>
  <c r="AO7" i="9"/>
  <c r="AP7" i="9" s="1"/>
  <c r="AO9" i="9"/>
  <c r="AP9" i="9" s="1"/>
  <c r="AO5" i="9"/>
  <c r="AP5" i="9" s="1"/>
  <c r="AO19" i="13"/>
  <c r="AP19" i="13" s="1"/>
  <c r="AO5" i="13"/>
  <c r="AP5" i="13" s="1"/>
  <c r="AO7" i="13"/>
  <c r="AP7" i="13" s="1"/>
  <c r="AO13" i="13"/>
  <c r="AP13" i="13" s="1"/>
  <c r="AO12" i="13"/>
  <c r="AP12" i="13" s="1"/>
  <c r="AO9" i="13"/>
  <c r="AP9" i="13" s="1"/>
  <c r="AO11" i="13"/>
  <c r="AP11" i="13" s="1"/>
  <c r="AO15" i="13"/>
  <c r="AP15" i="13" s="1"/>
  <c r="AO10" i="13"/>
  <c r="AP10" i="13" s="1"/>
  <c r="AO6" i="13"/>
  <c r="AP6" i="13" s="1"/>
  <c r="AO8" i="13"/>
  <c r="AP8" i="13" s="1"/>
  <c r="AO4" i="13"/>
  <c r="AP4" i="13" s="1"/>
  <c r="AP10" i="2" l="1"/>
  <c r="AO14" i="2"/>
  <c r="AP14" i="2" s="1"/>
  <c r="D3" i="22" s="1"/>
  <c r="AP19" i="12"/>
  <c r="AP39" i="12"/>
  <c r="AP11" i="12"/>
  <c r="AP29" i="12"/>
  <c r="AP32" i="12"/>
  <c r="AP15" i="12"/>
  <c r="AP21" i="12"/>
  <c r="AP7" i="12"/>
  <c r="AP31" i="12"/>
  <c r="AP16" i="12"/>
  <c r="AP10" i="12"/>
  <c r="AP8" i="12"/>
  <c r="AP20" i="12"/>
  <c r="AP22" i="12"/>
  <c r="AP13" i="12"/>
  <c r="AP26" i="12"/>
  <c r="AP24" i="12"/>
  <c r="AP34" i="12"/>
  <c r="AP18" i="12"/>
  <c r="AP23" i="12"/>
  <c r="AP9" i="12"/>
  <c r="AP4" i="12"/>
  <c r="AP30" i="12"/>
  <c r="AO7" i="21"/>
  <c r="AP7" i="21" s="1"/>
  <c r="D5" i="22" s="1"/>
  <c r="AO11" i="10"/>
  <c r="AO10" i="20"/>
  <c r="C7" i="22" s="1"/>
  <c r="AO18" i="17"/>
  <c r="C8" i="22" s="1"/>
  <c r="AO16" i="14"/>
  <c r="AP16" i="14" s="1"/>
  <c r="D12" i="22" s="1"/>
  <c r="AO10" i="11"/>
  <c r="AP10" i="11" s="1"/>
  <c r="D18" i="22" s="1"/>
  <c r="AP4" i="11"/>
  <c r="AO37" i="12"/>
  <c r="AO17" i="18"/>
  <c r="AO10" i="7"/>
  <c r="C4" i="22" s="1"/>
  <c r="AP5" i="7"/>
  <c r="AO11" i="6"/>
  <c r="AP11" i="6" s="1"/>
  <c r="D17" i="22" s="1"/>
  <c r="AO10" i="5"/>
  <c r="AP10" i="5" s="1"/>
  <c r="D11" i="22" s="1"/>
  <c r="AO18" i="15"/>
  <c r="AP18" i="15" s="1"/>
  <c r="D16" i="22" s="1"/>
  <c r="AO12" i="35"/>
  <c r="AP12" i="35" s="1"/>
  <c r="D19" i="22" s="1"/>
  <c r="AO12" i="1"/>
  <c r="AP12" i="1" s="1"/>
  <c r="D20" i="22" s="1"/>
  <c r="AO11" i="8"/>
  <c r="C10" i="22" s="1"/>
  <c r="AO12" i="9"/>
  <c r="AP12" i="9" s="1"/>
  <c r="D14" i="22" s="1"/>
  <c r="AO17" i="13"/>
  <c r="AP17" i="13" s="1"/>
  <c r="D13" i="22" s="1"/>
  <c r="AP37" i="12" l="1"/>
  <c r="D9" i="22" s="1"/>
  <c r="C9" i="22"/>
  <c r="AP11" i="10"/>
  <c r="D15" i="22" s="1"/>
  <c r="C15" i="22"/>
  <c r="AP17" i="18"/>
  <c r="D6" i="22" s="1"/>
  <c r="C6" i="22"/>
  <c r="C5" i="22"/>
  <c r="AP10" i="20"/>
  <c r="D7" i="22" s="1"/>
  <c r="AP18" i="17"/>
  <c r="D8" i="22" s="1"/>
  <c r="C12" i="22"/>
  <c r="C18" i="22"/>
  <c r="AP10" i="7"/>
  <c r="D4" i="22" s="1"/>
  <c r="C17" i="22"/>
  <c r="C11" i="22"/>
  <c r="C16" i="22"/>
  <c r="C3" i="22"/>
  <c r="C19" i="22"/>
  <c r="C20" i="22"/>
  <c r="AP11" i="8"/>
  <c r="D10" i="22" s="1"/>
  <c r="C14" i="22"/>
  <c r="C13" i="22"/>
</calcChain>
</file>

<file path=xl/sharedStrings.xml><?xml version="1.0" encoding="utf-8"?>
<sst xmlns="http://schemas.openxmlformats.org/spreadsheetml/2006/main" count="2026" uniqueCount="400">
  <si>
    <t>№ п/п</t>
  </si>
  <si>
    <t>ОО</t>
  </si>
  <si>
    <t>Кол-во учителей</t>
  </si>
  <si>
    <t>Кол-во классов 
(по данным ОО-1)</t>
  </si>
  <si>
    <t>Показатель 1
 (0-1)</t>
  </si>
  <si>
    <t>Кол-во классов</t>
  </si>
  <si>
    <t>Кол-во родителей</t>
  </si>
  <si>
    <t>% учащихся, у которых введён хотя бы один родитель</t>
  </si>
  <si>
    <t>Показатель 2
 (0-1-2)</t>
  </si>
  <si>
    <t>Кол-во КТП</t>
  </si>
  <si>
    <t>Показатель 3
 (0-1)</t>
  </si>
  <si>
    <t>Кол-во уроков в недельном расписании</t>
  </si>
  <si>
    <t>% выставлен- ных годовых оценок</t>
  </si>
  <si>
    <t>Количество оценок</t>
  </si>
  <si>
    <t>Количество пропусков</t>
  </si>
  <si>
    <t>% заполненных тем уроков за проведенный период</t>
  </si>
  <si>
    <t>% заполненного домашнего задания</t>
  </si>
  <si>
    <t>Количество внешних обращений к системе родителей</t>
  </si>
  <si>
    <t>Количество обращений на одного родителя</t>
  </si>
  <si>
    <t>Количество внешних обращений к системе учащихся</t>
  </si>
  <si>
    <t>Количество внешних обращений к системе сотрудников</t>
  </si>
  <si>
    <t>Процент наполненности СГО</t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</si>
  <si>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Гимназия пгт. Ноглики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</si>
  <si>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№7 г. Охи</t>
    </r>
    <r>
      <rPr>
        <sz val="11"/>
        <color indexed="8"/>
        <rFont val="Times New Roman"/>
        <family val="1"/>
        <charset val="204"/>
      </rPr>
      <t xml:space="preserve"> им. Д. М. Карбышева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</si>
  <si>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ОШ №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4 г. Охи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</si>
  <si>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ШИ с.Некрасовка</t>
    </r>
    <r>
      <rPr>
        <sz val="11"/>
        <color indexed="8"/>
        <rFont val="Times New Roman"/>
        <family val="1"/>
        <charset val="204"/>
      </rPr>
      <t xml:space="preserve"> Охинского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</si>
  <si>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с.Тунгор</t>
    </r>
    <r>
      <rPr>
        <sz val="11"/>
        <color indexed="8"/>
        <rFont val="Times New Roman"/>
        <family val="1"/>
        <charset val="204"/>
      </rPr>
      <t xml:space="preserve"> Охинского р-на</t>
    </r>
  </si>
  <si>
    <r>
      <t xml:space="preserve">МОУ </t>
    </r>
    <r>
      <rPr>
        <b/>
        <sz val="11"/>
        <rFont val="Times New Roman"/>
        <family val="1"/>
        <charset val="204"/>
      </rPr>
      <t>СОШ №2 г.Томари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</si>
  <si>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с.Красногорск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</si>
  <si>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с.Ильинское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</si>
  <si>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с.Пензенское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</si>
  <si>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НОШ г. Макарова</t>
    </r>
  </si>
  <si>
    <t>ИТОГОВАЯ ОЦЕНКА
 (от 0 до 20)</t>
  </si>
  <si>
    <t>Показатель 4
 (0-1-2)</t>
  </si>
  <si>
    <t>Показатель 6
 (0-1)</t>
  </si>
  <si>
    <t>Показатель 8
 (0-1-2)</t>
  </si>
  <si>
    <r>
      <t xml:space="preserve">МБОУ </t>
    </r>
    <r>
      <rPr>
        <b/>
        <sz val="11"/>
        <rFont val="Times New Roman"/>
        <family val="1"/>
        <charset val="204"/>
      </rPr>
      <t>СОШ №1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</si>
  <si>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№2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</si>
  <si>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№8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</si>
  <si>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п.Вахрушев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</si>
  <si>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с.Восток </t>
    </r>
    <r>
      <rPr>
        <sz val="11"/>
        <rFont val="Times New Roman"/>
        <family val="1"/>
        <charset val="204"/>
      </rPr>
      <t>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</si>
  <si>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 с.Гастелло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</si>
  <si>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с.Леонидово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</si>
  <si>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 xml:space="preserve">СОШ с.Малиновка </t>
    </r>
    <r>
      <rPr>
        <sz val="11"/>
        <rFont val="Times New Roman"/>
        <family val="1"/>
        <charset val="204"/>
      </rPr>
      <t>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</si>
  <si>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 с.Тихменево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</si>
  <si>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В(С)ОШ г.Поронайска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</si>
  <si>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№1 г. Анива</t>
    </r>
  </si>
  <si>
    <r>
      <t xml:space="preserve">МАОУ </t>
    </r>
    <r>
      <rPr>
        <b/>
        <sz val="11"/>
        <rFont val="Times New Roman"/>
        <family val="1"/>
        <charset val="204"/>
      </rPr>
      <t>СОШ №2 г. Анива</t>
    </r>
  </si>
  <si>
    <r>
      <t xml:space="preserve">МБОУ </t>
    </r>
    <r>
      <rPr>
        <b/>
        <sz val="11"/>
        <rFont val="Times New Roman"/>
        <family val="1"/>
        <charset val="204"/>
      </rPr>
      <t>НОШ №6 с.Троицкое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</si>
  <si>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№5 с. Троицкое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</si>
  <si>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№3 с.Огоньки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</si>
  <si>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№4 с.Таранай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</si>
  <si>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НОШ №7 с.Успенское </t>
    </r>
    <r>
      <rPr>
        <sz val="11"/>
        <rFont val="Times New Roman"/>
        <family val="1"/>
      </rPr>
      <t>Анивского р-на</t>
    </r>
  </si>
  <si>
    <r>
      <t xml:space="preserve">МКООУ </t>
    </r>
    <r>
      <rPr>
        <b/>
        <sz val="11"/>
        <rFont val="Times New Roman"/>
        <family val="1"/>
        <charset val="204"/>
      </rPr>
      <t>СШИ</t>
    </r>
    <r>
      <rPr>
        <b/>
        <sz val="11"/>
        <rFont val="Times New Roman"/>
        <family val="1"/>
      </rPr>
      <t xml:space="preserve"> с.Виахту </t>
    </r>
    <r>
      <rPr>
        <sz val="11"/>
        <rFont val="Times New Roman"/>
        <family val="1"/>
      </rPr>
      <t>А-Сахалинского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</si>
  <si>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</t>
    </r>
    <r>
      <rPr>
        <b/>
        <sz val="11"/>
        <rFont val="Times New Roman"/>
        <family val="1"/>
      </rPr>
      <t>№1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Александровск-Сахалинский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</si>
  <si>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№6</t>
    </r>
    <r>
      <rPr>
        <sz val="11"/>
        <rFont val="Times New Roman"/>
        <family val="1"/>
      </rPr>
      <t xml:space="preserve"> г.</t>
    </r>
    <r>
      <rPr>
        <b/>
        <sz val="11"/>
        <rFont val="Times New Roman"/>
        <family val="1"/>
      </rPr>
      <t xml:space="preserve"> Александровск-Сахалинский</t>
    </r>
  </si>
  <si>
    <r>
      <t xml:space="preserve">МКОУ </t>
    </r>
    <r>
      <rPr>
        <b/>
        <sz val="11"/>
        <rFont val="Times New Roman"/>
        <family val="1"/>
        <charset val="204"/>
      </rPr>
      <t>СОШ</t>
    </r>
    <r>
      <rPr>
        <b/>
        <sz val="11"/>
        <rFont val="Times New Roman"/>
        <family val="1"/>
      </rPr>
      <t xml:space="preserve"> с.Мгачи </t>
    </r>
    <r>
      <rPr>
        <sz val="11"/>
        <rFont val="Times New Roman"/>
        <family val="1"/>
      </rPr>
      <t>А-Сахалинского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</si>
  <si>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с. Хоэ </t>
    </r>
    <r>
      <rPr>
        <sz val="11"/>
        <rFont val="Times New Roman"/>
        <family val="1"/>
      </rPr>
      <t>А-Сахалинского р-на</t>
    </r>
  </si>
  <si>
    <t>ОКУ г.Холмска</t>
  </si>
  <si>
    <r>
      <t xml:space="preserve">МАОУ </t>
    </r>
    <r>
      <rPr>
        <b/>
        <sz val="11"/>
        <rFont val="Times New Roman"/>
        <family val="1"/>
        <charset val="204"/>
      </rPr>
      <t>СОШ №1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</si>
  <si>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№6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</si>
  <si>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№8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</si>
  <si>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 9 г. 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</si>
  <si>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с.Чехова</t>
    </r>
    <r>
      <rPr>
        <sz val="11"/>
        <rFont val="Times New Roman"/>
        <family val="1"/>
      </rPr>
      <t xml:space="preserve"> Холмского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</si>
  <si>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с.Костромское</t>
    </r>
    <r>
      <rPr>
        <sz val="11"/>
        <rFont val="Times New Roman"/>
        <family val="1"/>
      </rPr>
      <t xml:space="preserve"> Холмского р-на</t>
    </r>
  </si>
  <si>
    <r>
      <t>МАОУ</t>
    </r>
    <r>
      <rPr>
        <b/>
        <sz val="11"/>
        <rFont val="Times New Roman"/>
        <family val="1"/>
        <charset val="204"/>
      </rPr>
      <t xml:space="preserve"> СОШ с. Правда</t>
    </r>
    <r>
      <rPr>
        <sz val="11"/>
        <rFont val="Times New Roman"/>
        <family val="1"/>
      </rPr>
      <t xml:space="preserve"> Холмского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</si>
  <si>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с.Яблочное</t>
    </r>
    <r>
      <rPr>
        <sz val="11"/>
        <rFont val="Times New Roman"/>
        <family val="1"/>
      </rPr>
      <t xml:space="preserve"> Холмского р-на</t>
    </r>
  </si>
  <si>
    <r>
      <t>МКОУ</t>
    </r>
    <r>
      <rPr>
        <b/>
        <sz val="11"/>
        <rFont val="Times New Roman"/>
        <family val="1"/>
        <charset val="204"/>
      </rPr>
      <t xml:space="preserve"> О(С)ОШ г.Холмска</t>
    </r>
    <r>
      <rPr>
        <sz val="11"/>
        <rFont val="Times New Roman"/>
        <family val="1"/>
      </rPr>
      <t xml:space="preserve"> Холмского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</si>
  <si>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ООШ с.Пионеры</t>
    </r>
    <r>
      <rPr>
        <sz val="11"/>
        <rFont val="Times New Roman"/>
        <family val="1"/>
      </rPr>
      <t xml:space="preserve"> Холмского р-на</t>
    </r>
  </si>
  <si>
    <r>
      <t>МАОУ</t>
    </r>
    <r>
      <rPr>
        <b/>
        <sz val="11"/>
        <rFont val="Times New Roman"/>
        <family val="1"/>
        <charset val="204"/>
      </rPr>
      <t xml:space="preserve"> СОШ с.Чапланово </t>
    </r>
    <r>
      <rPr>
        <sz val="11"/>
        <rFont val="Times New Roman"/>
        <family val="1"/>
      </rPr>
      <t>Холмского р-на</t>
    </r>
  </si>
  <si>
    <r>
      <t xml:space="preserve">МБОУ </t>
    </r>
    <r>
      <rPr>
        <b/>
        <sz val="11"/>
        <rFont val="Times New Roman"/>
        <family val="1"/>
      </rPr>
      <t>СОШ № 1 г.Южно-Сахалинска</t>
    </r>
  </si>
  <si>
    <r>
      <t>МАОУ</t>
    </r>
    <r>
      <rPr>
        <b/>
        <sz val="11"/>
        <rFont val="Times New Roman"/>
        <family val="1"/>
      </rPr>
      <t xml:space="preserve"> СОШ № 3</t>
    </r>
    <r>
      <rPr>
        <sz val="11"/>
        <rFont val="Times New Roman"/>
        <family val="1"/>
      </rPr>
      <t xml:space="preserve"> им. Героя России Сергея Ромашина</t>
    </r>
    <r>
      <rPr>
        <b/>
        <sz val="11"/>
        <rFont val="Times New Roman"/>
        <family val="1"/>
      </rPr>
      <t xml:space="preserve"> г. Южно-Сахалинска</t>
    </r>
  </si>
  <si>
    <r>
      <t xml:space="preserve">МБОУ </t>
    </r>
    <r>
      <rPr>
        <b/>
        <sz val="11"/>
        <rFont val="Times New Roman"/>
        <family val="1"/>
      </rPr>
      <t>СОШ № 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Южно-Сахалинска</t>
    </r>
  </si>
  <si>
    <r>
      <t xml:space="preserve">МБОУ </t>
    </r>
    <r>
      <rPr>
        <b/>
        <sz val="11"/>
        <rFont val="Times New Roman"/>
        <family val="1"/>
      </rPr>
      <t>СОШ № 5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</si>
  <si>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</si>
  <si>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МАОУ</t>
    </r>
    <r>
      <rPr>
        <b/>
        <sz val="11"/>
        <rFont val="Times New Roman"/>
        <family val="1"/>
      </rPr>
      <t xml:space="preserve"> НОШ № 7 г.Южно-Сахалинска</t>
    </r>
  </si>
  <si>
    <r>
      <t xml:space="preserve">МАОУ </t>
    </r>
    <r>
      <rPr>
        <b/>
        <sz val="11"/>
        <rFont val="Times New Roman"/>
        <family val="1"/>
      </rPr>
      <t>СОШ № 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  <r>
      <rPr>
        <sz val="11"/>
        <rFont val="Times New Roman"/>
        <family val="1"/>
      </rPr>
      <t xml:space="preserve"> им генерала-лейтинанта В.Г. Асапова</t>
    </r>
  </si>
  <si>
    <r>
      <t xml:space="preserve">МАОУ </t>
    </r>
    <r>
      <rPr>
        <b/>
        <sz val="11"/>
        <rFont val="Times New Roman"/>
        <family val="1"/>
      </rPr>
      <t>СОШ № 11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</si>
  <si>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13</t>
    </r>
    <r>
      <rPr>
        <sz val="11"/>
        <rFont val="Times New Roman"/>
        <family val="1"/>
      </rPr>
      <t xml:space="preserve"> имени П.А.Леонова</t>
    </r>
    <r>
      <rPr>
        <b/>
        <sz val="11"/>
        <rFont val="Times New Roman"/>
        <family val="1"/>
      </rPr>
      <t xml:space="preserve"> г.Южно-Сахалинска</t>
    </r>
  </si>
  <si>
    <r>
      <t xml:space="preserve">МБОУ </t>
    </r>
    <r>
      <rPr>
        <b/>
        <sz val="11"/>
        <rFont val="Times New Roman"/>
        <family val="1"/>
      </rPr>
      <t>СОШ № 14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</si>
  <si>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МБОУ </t>
    </r>
    <r>
      <rPr>
        <b/>
        <sz val="11"/>
        <rFont val="Times New Roman"/>
        <family val="1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 16 г.Южно-Сахалинска</t>
    </r>
  </si>
  <si>
    <r>
      <t xml:space="preserve">МБОУ </t>
    </r>
    <r>
      <rPr>
        <b/>
        <sz val="11"/>
        <rFont val="Times New Roman"/>
        <family val="1"/>
      </rPr>
      <t>«Коррекционная школа «Надежда»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Южно-Сахалинска</t>
    </r>
  </si>
  <si>
    <r>
      <t xml:space="preserve">МАУО </t>
    </r>
    <r>
      <rPr>
        <b/>
        <sz val="11"/>
        <rFont val="Times New Roman"/>
        <family val="1"/>
      </rPr>
      <t>СОШ № 19</t>
    </r>
    <r>
      <rPr>
        <sz val="11"/>
        <rFont val="Times New Roman"/>
        <family val="1"/>
      </rPr>
      <t xml:space="preserve"> с.</t>
    </r>
    <r>
      <rPr>
        <b/>
        <sz val="11"/>
        <rFont val="Times New Roman"/>
        <family val="1"/>
      </rPr>
      <t>Дальнее</t>
    </r>
  </si>
  <si>
    <r>
      <t xml:space="preserve">МБОУ </t>
    </r>
    <r>
      <rPr>
        <b/>
        <sz val="11"/>
        <rFont val="Times New Roman"/>
        <family val="1"/>
      </rPr>
      <t>СОШ № 22 г.Южно-Сахалинска</t>
    </r>
  </si>
  <si>
    <r>
      <t xml:space="preserve">МБОУ </t>
    </r>
    <r>
      <rPr>
        <b/>
        <sz val="11"/>
        <rFont val="Times New Roman"/>
        <family val="1"/>
      </rPr>
      <t>СОШ № 23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</si>
  <si>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МАОУ</t>
    </r>
    <r>
      <rPr>
        <b/>
        <sz val="11"/>
        <rFont val="Times New Roman"/>
        <family val="1"/>
      </rPr>
      <t xml:space="preserve"> СОШ № 26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</si>
  <si>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МБОУ </t>
    </r>
    <r>
      <rPr>
        <b/>
        <sz val="11"/>
        <rFont val="Times New Roman"/>
        <family val="1"/>
      </rPr>
      <t>СОШ № 30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</si>
  <si>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31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</si>
  <si>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32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</si>
  <si>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МКОУ </t>
    </r>
    <r>
      <rPr>
        <b/>
        <sz val="11"/>
        <rFont val="Times New Roman"/>
        <family val="1"/>
      </rPr>
      <t>В(С)ОШ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</si>
  <si>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МКОУ</t>
    </r>
    <r>
      <rPr>
        <b/>
        <sz val="11"/>
        <rFont val="Times New Roman"/>
        <family val="1"/>
      </rPr>
      <t xml:space="preserve"> В(С)ОШ № 2 г.Южно-Сахалинска</t>
    </r>
  </si>
  <si>
    <r>
      <t xml:space="preserve">МАОУ </t>
    </r>
    <r>
      <rPr>
        <b/>
        <sz val="11"/>
        <rFont val="Times New Roman"/>
        <family val="1"/>
      </rPr>
      <t>Восточная гимназия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</si>
  <si>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 1</t>
    </r>
    <r>
      <rPr>
        <sz val="11"/>
        <rFont val="Times New Roman"/>
        <family val="1"/>
      </rPr>
      <t xml:space="preserve"> имени А.С.Пушкина</t>
    </r>
    <r>
      <rPr>
        <b/>
        <sz val="11"/>
        <rFont val="Times New Roman"/>
        <family val="1"/>
      </rPr>
      <t xml:space="preserve">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</si>
  <si>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№2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</si>
  <si>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 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</si>
  <si>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Лицей №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</si>
  <si>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Лицей № 2 г.Южно-Сахалинска</t>
    </r>
  </si>
  <si>
    <t xml:space="preserve"> </t>
  </si>
  <si>
    <r>
      <t xml:space="preserve">МБОУ </t>
    </r>
    <r>
      <rPr>
        <b/>
        <sz val="11"/>
        <rFont val="Times New Roman"/>
        <family val="1"/>
        <charset val="204"/>
      </rPr>
      <t>СОШ № 1 г. Углегорска</t>
    </r>
  </si>
  <si>
    <r>
      <t xml:space="preserve">МБОУ </t>
    </r>
    <r>
      <rPr>
        <b/>
        <sz val="11"/>
        <rFont val="Times New Roman"/>
        <family val="1"/>
        <charset val="204"/>
      </rPr>
      <t>СОШ № 5 г. Углегорска</t>
    </r>
  </si>
  <si>
    <r>
      <t>МБОУ</t>
    </r>
    <r>
      <rPr>
        <b/>
        <sz val="11"/>
        <rFont val="Times New Roman"/>
        <family val="1"/>
        <charset val="204"/>
      </rPr>
      <t xml:space="preserve"> СОШ № 1 пгт. Шахтерска</t>
    </r>
  </si>
  <si>
    <r>
      <t xml:space="preserve">МБОУ </t>
    </r>
    <r>
      <rPr>
        <b/>
        <sz val="11"/>
        <rFont val="Times New Roman"/>
        <family val="1"/>
        <charset val="204"/>
      </rPr>
      <t>СОШ № 2 пгт. Шахтерска</t>
    </r>
  </si>
  <si>
    <r>
      <t xml:space="preserve">МБОУ </t>
    </r>
    <r>
      <rPr>
        <b/>
        <sz val="11"/>
        <rFont val="Times New Roman"/>
        <family val="1"/>
        <charset val="204"/>
      </rPr>
      <t>СОШ с. Краснополье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</si>
  <si>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Лесогорское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</si>
  <si>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Никольское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</si>
  <si>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Поречье</t>
    </r>
    <r>
      <rPr>
        <sz val="11"/>
        <rFont val="Times New Roman"/>
        <family val="1"/>
        <charset val="204"/>
      </rPr>
      <t xml:space="preserve"> Углегорского р-на</t>
    </r>
  </si>
  <si>
    <r>
      <rPr>
        <sz val="11"/>
        <rFont val="Times New Roman"/>
        <family val="1"/>
        <charset val="204"/>
      </rPr>
      <t>МБОУ</t>
    </r>
    <r>
      <rPr>
        <b/>
        <sz val="11"/>
        <rFont val="Times New Roman"/>
        <family val="1"/>
        <charset val="204"/>
      </rPr>
      <t xml:space="preserve"> НОШЭР г. Углегорска</t>
    </r>
  </si>
  <si>
    <r>
      <t>МБОУ</t>
    </r>
    <r>
      <rPr>
        <b/>
        <sz val="11"/>
        <rFont val="Times New Roman"/>
        <family val="1"/>
        <charset val="204"/>
      </rPr>
      <t xml:space="preserve"> СОШ пгт.Южно-Курильск</t>
    </r>
  </si>
  <si>
    <r>
      <t xml:space="preserve">МБОУ </t>
    </r>
    <r>
      <rPr>
        <b/>
        <sz val="11"/>
        <rFont val="Times New Roman"/>
        <family val="1"/>
        <charset val="204"/>
      </rPr>
      <t>Центр Образования пгт.Южно-Курильск</t>
    </r>
  </si>
  <si>
    <r>
      <t xml:space="preserve">МБОУ </t>
    </r>
    <r>
      <rPr>
        <b/>
        <sz val="9"/>
        <rFont val="Times New Roman"/>
        <family val="1"/>
        <charset val="204"/>
      </rPr>
      <t xml:space="preserve">СОШ г. Северо-Курильска </t>
    </r>
  </si>
  <si>
    <r>
      <t xml:space="preserve">МБОУ </t>
    </r>
    <r>
      <rPr>
        <b/>
        <sz val="11"/>
        <rFont val="Times New Roman"/>
        <family val="1"/>
        <charset val="204"/>
      </rPr>
      <t>СОШ №7 г.Поронайска</t>
    </r>
  </si>
  <si>
    <t>Средний показатель наполненности по МО</t>
  </si>
  <si>
    <t>МО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</si>
  <si>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</rPr>
      <t>г.Курильска</t>
    </r>
  </si>
  <si>
    <r>
      <t xml:space="preserve">МБОУ </t>
    </r>
    <r>
      <rPr>
        <b/>
        <sz val="11"/>
        <rFont val="Times New Roman"/>
        <family val="1"/>
        <charset val="204"/>
      </rPr>
      <t>СОШ с. Воскресеновка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</si>
  <si>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Молодежное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</si>
  <si>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Ясное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</si>
  <si>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№1 пгт.Тымовское</t>
    </r>
  </si>
  <si>
    <r>
      <t xml:space="preserve">МБОУ </t>
    </r>
    <r>
      <rPr>
        <b/>
        <sz val="11"/>
        <rFont val="Times New Roman"/>
        <family val="1"/>
        <charset val="204"/>
      </rPr>
      <t>СОШ с. Арги-Паги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</si>
  <si>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"Начальная школа - детский сад" с.Чир-Унвд </t>
    </r>
    <r>
      <rPr>
        <sz val="11"/>
        <rFont val="Times New Roman"/>
        <family val="1"/>
        <charset val="204"/>
      </rPr>
      <t>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</si>
  <si>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Адо-Тымово</t>
    </r>
    <r>
      <rPr>
        <sz val="11"/>
        <rFont val="Times New Roman"/>
        <family val="1"/>
        <charset val="204"/>
      </rPr>
      <t xml:space="preserve"> Тымовского р-на</t>
    </r>
  </si>
  <si>
    <r>
      <t>МБОУ</t>
    </r>
    <r>
      <rPr>
        <b/>
        <sz val="11"/>
        <rFont val="Times New Roman"/>
        <family val="1"/>
        <charset val="204"/>
      </rPr>
      <t xml:space="preserve"> СОШ с. Кировское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</si>
  <si>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"Начальная школа - детский сад" с. Красная Тымь </t>
    </r>
    <r>
      <rPr>
        <sz val="11"/>
        <rFont val="Times New Roman"/>
        <family val="1"/>
        <charset val="204"/>
      </rPr>
      <t>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</si>
  <si>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№3 пгт.Тымовское</t>
    </r>
  </si>
  <si>
    <t>Среднее кол-во отметок на 1обучающегося по 
1 предмету</t>
  </si>
  <si>
    <t>Количество обращений на одного обучающегося</t>
  </si>
  <si>
    <t>Кол-во обучающихся с безотметочной системой (по данным ОО-1)</t>
  </si>
  <si>
    <t>Кол-во обучающихся по данным ОО-1</t>
  </si>
  <si>
    <t>Кол-во обучающихся
 в СГО</t>
  </si>
  <si>
    <r>
      <t xml:space="preserve">МБОУ </t>
    </r>
    <r>
      <rPr>
        <b/>
        <sz val="11"/>
        <rFont val="Times New Roman"/>
        <family val="1"/>
        <charset val="204"/>
      </rPr>
      <t>СОШ с. Малокурильское</t>
    </r>
    <r>
      <rPr>
        <sz val="11"/>
        <rFont val="Times New Roman"/>
        <family val="1"/>
      </rPr>
      <t xml:space="preserve"> Ю-Курильского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</si>
  <si>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Дубово</t>
    </r>
    <r>
      <rPr>
        <sz val="11"/>
        <rFont val="Times New Roman"/>
        <family val="1"/>
      </rPr>
      <t>е Ю-Курильского р-на</t>
    </r>
  </si>
  <si>
    <r>
      <t>МБОУ</t>
    </r>
    <r>
      <rPr>
        <b/>
        <sz val="11"/>
        <rFont val="Times New Roman"/>
        <family val="1"/>
        <charset val="204"/>
      </rPr>
      <t xml:space="preserve"> СОШ с. Крабозаводское</t>
    </r>
    <r>
      <rPr>
        <sz val="11"/>
        <rFont val="Times New Roman"/>
        <family val="1"/>
      </rPr>
      <t xml:space="preserve"> Ю-Курильского р-на</t>
    </r>
  </si>
  <si>
    <t>Распределение муниципальных образований Сахалинской области по проценту наполнения электронных журналов в общеобразовательных организациях</t>
  </si>
  <si>
    <t>Анивский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</si>
  <si>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</si>
  <si>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</si>
  <si>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</si>
  <si>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</si>
  <si>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</si>
  <si>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</si>
  <si>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</si>
  <si>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Поронайский городской округ</t>
  </si>
  <si>
    <t>Северо-Курильский городской округ</t>
  </si>
  <si>
    <t>Городской округ «Смирныховский»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</si>
  <si>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</si>
  <si>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</si>
  <si>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</si>
  <si>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</si>
  <si>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"город Южно-Сахалинск"</t>
  </si>
  <si>
    <t>Южно-Курильский городской округ</t>
  </si>
  <si>
    <t>Количество внешних обращений к системе на одного сотрудника</t>
  </si>
  <si>
    <t>% выставлен-ных итоговых оценок за период</t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</si>
  <si>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пгт. Смирных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</si>
  <si>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с.Буюклы </t>
    </r>
    <r>
      <rPr>
        <sz val="11"/>
        <color indexed="8"/>
        <rFont val="Times New Roman"/>
        <family val="1"/>
        <charset val="204"/>
      </rPr>
      <t>Смирныховского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</si>
  <si>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с.Первомайск</t>
    </r>
    <r>
      <rPr>
        <sz val="11"/>
        <color indexed="8"/>
        <rFont val="Times New Roman"/>
        <family val="1"/>
        <charset val="204"/>
      </rPr>
      <t xml:space="preserve"> Смирныховского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</si>
  <si>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В(С)ОШ пгт. Смирных №2</t>
    </r>
  </si>
  <si>
    <t>Городской округ «Охинский»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</si>
  <si>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№ 2 г. Долинска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</si>
  <si>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 Долинска</t>
    </r>
    <r>
      <rPr>
        <sz val="11"/>
        <rFont val="Times New Roman"/>
        <family val="1"/>
        <charset val="204"/>
      </rPr>
      <t xml:space="preserve">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</si>
  <si>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с.</t>
    </r>
    <r>
      <rPr>
        <b/>
        <sz val="11"/>
        <rFont val="Times New Roman"/>
        <family val="1"/>
      </rPr>
      <t xml:space="preserve">Буревесник </t>
    </r>
    <r>
      <rPr>
        <sz val="11"/>
        <rFont val="Times New Roman"/>
        <family val="1"/>
      </rPr>
      <t>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</si>
  <si>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</t>
    </r>
    <r>
      <rPr>
        <b/>
        <sz val="11"/>
        <rFont val="Times New Roman"/>
        <family val="1"/>
      </rPr>
      <t xml:space="preserve">.Рейдово </t>
    </r>
    <r>
      <rPr>
        <sz val="11"/>
        <rFont val="Times New Roman"/>
        <family val="1"/>
      </rPr>
      <t>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</si>
  <si>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2 г. Макарова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</si>
  <si>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Новое</t>
    </r>
    <r>
      <rPr>
        <sz val="11"/>
        <color indexed="8"/>
        <rFont val="Times New Roman"/>
        <family val="1"/>
        <charset val="204"/>
      </rPr>
      <t xml:space="preserve"> 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</si>
  <si>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ООШ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с. Восточное </t>
    </r>
    <r>
      <rPr>
        <sz val="11"/>
        <color indexed="8"/>
        <rFont val="Times New Roman"/>
        <family val="1"/>
        <charset val="204"/>
      </rPr>
      <t>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</si>
  <si>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НОШ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с. Поречье </t>
    </r>
    <r>
      <rPr>
        <sz val="11"/>
        <color indexed="8"/>
        <rFont val="Times New Roman"/>
        <family val="1"/>
        <charset val="204"/>
      </rPr>
      <t>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</si>
  <si>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2 г. Невельск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</si>
  <si>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3 г. Невельск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</si>
  <si>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Горнозаводск</t>
    </r>
    <r>
      <rPr>
        <sz val="11"/>
        <color indexed="8"/>
        <rFont val="Times New Roman"/>
        <family val="1"/>
        <charset val="204"/>
      </rPr>
      <t xml:space="preserve"> Невельского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</si>
  <si>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b/>
        <sz val="11"/>
        <color indexed="8"/>
        <rFont val="Times New Roman"/>
        <family val="1"/>
        <charset val="204"/>
      </rPr>
      <t xml:space="preserve"> с. Шебунино </t>
    </r>
    <r>
      <rPr>
        <sz val="11"/>
        <color indexed="8"/>
        <rFont val="Times New Roman"/>
        <family val="1"/>
        <charset val="204"/>
      </rPr>
      <t>Невельского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</si>
  <si>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с.Ныш</t>
    </r>
    <r>
      <rPr>
        <sz val="11"/>
        <color indexed="8"/>
        <rFont val="Times New Roman"/>
        <family val="1"/>
        <charset val="204"/>
      </rPr>
      <t xml:space="preserve"> Ногликского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</si>
  <si>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2 пгт. Ноглики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</si>
  <si>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Вал</t>
    </r>
    <r>
      <rPr>
        <sz val="11"/>
        <color indexed="8"/>
        <rFont val="Times New Roman"/>
        <family val="1"/>
        <charset val="204"/>
      </rPr>
      <t xml:space="preserve"> Ногликского р-на</t>
    </r>
  </si>
  <si>
    <t>Показатель 5
 (0-1-2)</t>
  </si>
  <si>
    <t>Показатель 7
 (0-1)</t>
  </si>
  <si>
    <t>Показатель 9
 (0-1-2)</t>
  </si>
  <si>
    <t>Показатель 10
 (от 0 до 3)</t>
  </si>
  <si>
    <t>Показатель 11
 (от 0 до 2)</t>
  </si>
  <si>
    <t>Показатель 12
(от 0 до 3)</t>
  </si>
  <si>
    <t>Кол-во занятых мест
 в ЕУ</t>
  </si>
  <si>
    <r>
      <t xml:space="preserve">МБОУ </t>
    </r>
    <r>
      <rPr>
        <b/>
        <sz val="11"/>
        <rFont val="Times New Roman"/>
        <family val="1"/>
        <charset val="204"/>
      </rPr>
      <t>Н</t>
    </r>
    <r>
      <rPr>
        <b/>
        <sz val="11"/>
        <rFont val="Times New Roman"/>
        <family val="1"/>
      </rPr>
      <t>ОШ № 21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</si>
  <si>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t>Учебный период</t>
  </si>
  <si>
    <t>четверть</t>
  </si>
  <si>
    <t>триместр</t>
  </si>
  <si>
    <t>полугодие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</si>
  <si>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</si>
  <si>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</si>
  <si>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</si>
  <si>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</si>
  <si>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</si>
  <si>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</si>
  <si>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</si>
  <si>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</si>
  <si>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</si>
  <si>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Итоговые отметки</t>
  </si>
  <si>
    <t>Показатель 4</t>
  </si>
  <si>
    <t>Показатель 2</t>
  </si>
  <si>
    <t>Все остальные</t>
  </si>
  <si>
    <t>Максимальные значения показателей за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</si>
  <si>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1 пгт. Ноглики им. Героя Советского Союза Г.П. Петрова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</si>
  <si>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НОШ №2 г.Охи </t>
    </r>
    <r>
      <rPr>
        <sz val="11"/>
        <color indexed="8"/>
        <rFont val="Times New Roman"/>
        <family val="1"/>
        <charset val="204"/>
      </rPr>
      <t>им. Г. Г. Светецкого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</si>
  <si>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№1 г.Охи </t>
    </r>
    <r>
      <rPr>
        <sz val="11"/>
        <rFont val="Times New Roman"/>
        <family val="1"/>
        <charset val="204"/>
      </rPr>
      <t>им.А.Е.Буюклы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</si>
  <si>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№5 г.Охи </t>
    </r>
    <r>
      <rPr>
        <sz val="11"/>
        <color indexed="8"/>
        <rFont val="Times New Roman"/>
        <family val="1"/>
        <charset val="204"/>
      </rPr>
      <t>им. А.В.Беляева</t>
    </r>
  </si>
  <si>
    <r>
      <t xml:space="preserve">МБОУ </t>
    </r>
    <r>
      <rPr>
        <b/>
        <sz val="11"/>
        <rFont val="Times New Roman"/>
        <family val="1"/>
      </rPr>
      <t>СОШ № 34 с.Березняки</t>
    </r>
  </si>
  <si>
    <r>
      <t xml:space="preserve">МАОУ </t>
    </r>
    <r>
      <rPr>
        <b/>
        <sz val="12"/>
        <color theme="1"/>
        <rFont val="Times New Roman"/>
        <family val="1"/>
        <charset val="204"/>
      </rPr>
      <t>СОШ № 20 г.Южно-Сахалинска</t>
    </r>
  </si>
  <si>
    <r>
      <t>МБОУ</t>
    </r>
    <r>
      <rPr>
        <b/>
        <sz val="12"/>
        <rFont val="Times New Roman"/>
        <family val="1"/>
        <charset val="204"/>
      </rPr>
      <t xml:space="preserve"> школа-интернат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№3</t>
    </r>
    <r>
      <rPr>
        <sz val="12"/>
        <rFont val="Times New Roman"/>
        <family val="1"/>
        <charset val="204"/>
      </rPr>
      <t xml:space="preserve"> "Технологии традиционных промыслов народов Севера"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</si>
  <si>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Бошняково </t>
    </r>
    <r>
      <rPr>
        <sz val="11"/>
        <rFont val="Times New Roman"/>
        <family val="1"/>
        <charset val="204"/>
      </rPr>
      <t xml:space="preserve">имени Дорошенкова П.И. </t>
    </r>
  </si>
  <si>
    <r>
      <t xml:space="preserve">МБОУ </t>
    </r>
    <r>
      <rPr>
        <b/>
        <sz val="11"/>
        <rFont val="Times New Roman"/>
        <family val="1"/>
        <charset val="204"/>
      </rPr>
      <t>ООШ № 2 г. Углегорска</t>
    </r>
  </si>
  <si>
    <r>
      <t xml:space="preserve">МБОУ </t>
    </r>
    <r>
      <rPr>
        <b/>
        <sz val="12"/>
        <rFont val="Times New Roman"/>
        <family val="1"/>
        <charset val="204"/>
      </rPr>
      <t>СОШ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№ 18</t>
    </r>
    <r>
      <rPr>
        <sz val="12"/>
        <rFont val="Times New Roman"/>
        <family val="1"/>
        <charset val="204"/>
      </rPr>
      <t xml:space="preserve"> с.</t>
    </r>
    <r>
      <rPr>
        <b/>
        <sz val="12"/>
        <rFont val="Times New Roman"/>
        <family val="1"/>
        <charset val="204"/>
      </rPr>
      <t>Синегорск</t>
    </r>
  </si>
  <si>
    <r>
      <t xml:space="preserve">ГКОУ </t>
    </r>
    <r>
      <rPr>
        <b/>
        <sz val="11"/>
        <rFont val="Times New Roman"/>
        <family val="1"/>
        <charset val="204"/>
      </rPr>
      <t>школа-интернат г. Долинска</t>
    </r>
  </si>
  <si>
    <r>
      <t xml:space="preserve">ГКОУ </t>
    </r>
    <r>
      <rPr>
        <b/>
        <sz val="12"/>
        <rFont val="Times New Roman"/>
        <family val="1"/>
        <charset val="204"/>
      </rPr>
      <t>школа-интернат г. Поронайска</t>
    </r>
  </si>
  <si>
    <r>
      <t xml:space="preserve">ЧНОШ </t>
    </r>
    <r>
      <rPr>
        <b/>
        <sz val="12"/>
        <rFont val="Times New Roman"/>
        <family val="1"/>
        <charset val="204"/>
      </rPr>
      <t>"КБ Бридж"</t>
    </r>
    <r>
      <rPr>
        <sz val="12"/>
        <rFont val="Times New Roman"/>
        <family val="1"/>
        <charset val="204"/>
      </rPr>
      <t xml:space="preserve"> (ИП Ким А.Д.)</t>
    </r>
  </si>
  <si>
    <t>17/18 учебный год</t>
  </si>
  <si>
    <t>не подключены к СГО</t>
  </si>
  <si>
    <t>Сахалинское государственное казенное специальное учебно-воспитательное общеобразовательное учреждение закрытого типа  для обучающихся с девиантным (общественно опасным) поведением в с. Костромское Холмского р-на</t>
  </si>
  <si>
    <r>
      <t xml:space="preserve">ГКОУ для детей-сирот и детей, оставшихся бех попечения родителей </t>
    </r>
    <r>
      <rPr>
        <b/>
        <sz val="11"/>
        <rFont val="Times New Roman"/>
        <family val="1"/>
        <charset val="204"/>
      </rPr>
      <t>"Школа-интернат "Радуга"" пгт. Смирных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</si>
  <si>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Быков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</si>
  <si>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Взморье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</si>
  <si>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Покровка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</si>
  <si>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Советское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</si>
  <si>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Сокол </t>
    </r>
    <r>
      <rPr>
        <sz val="11"/>
        <rFont val="Times New Roman"/>
        <family val="1"/>
        <charset val="204"/>
      </rPr>
      <t xml:space="preserve">Долинского р-на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</si>
  <si>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Стародубское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</si>
  <si>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с.Углезаводск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</si>
  <si>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с.Онор </t>
    </r>
    <r>
      <rPr>
        <sz val="11"/>
        <color indexed="8"/>
        <rFont val="Times New Roman"/>
        <family val="1"/>
        <charset val="204"/>
      </rPr>
      <t>Смирныховского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</si>
  <si>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с.Озерское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</si>
  <si>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 Раздольное</t>
    </r>
    <r>
      <rPr>
        <sz val="11"/>
        <rFont val="Times New Roman"/>
        <family val="1"/>
        <charset val="204"/>
      </rPr>
      <t xml:space="preserve"> Корсаковского р-на</t>
    </r>
  </si>
  <si>
    <r>
      <t>МАОУ</t>
    </r>
    <r>
      <rPr>
        <b/>
        <sz val="11"/>
        <rFont val="Times New Roman"/>
        <family val="1"/>
        <charset val="204"/>
      </rPr>
      <t xml:space="preserve"> СОШ с.Соловьевка </t>
    </r>
    <r>
      <rPr>
        <sz val="11"/>
        <rFont val="Times New Roman"/>
        <family val="1"/>
        <charset val="204"/>
      </rPr>
      <t>Корсаковского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</si>
  <si>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с.Чапаево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</si>
  <si>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с.</t>
    </r>
    <r>
      <rPr>
        <b/>
        <sz val="11"/>
        <rFont val="Times New Roman"/>
        <family val="1"/>
      </rPr>
      <t xml:space="preserve">Горячие Ключи </t>
    </r>
    <r>
      <rPr>
        <sz val="11"/>
        <rFont val="Times New Roman"/>
        <family val="1"/>
        <charset val="204"/>
      </rPr>
      <t>Курильского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</si>
  <si>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Лицей "Надежда"</t>
    </r>
    <r>
      <rPr>
        <sz val="11"/>
        <rFont val="Times New Roman"/>
        <family val="1"/>
      </rPr>
      <t xml:space="preserve"> г.Холмска</t>
    </r>
  </si>
  <si>
    <r>
      <t xml:space="preserve">МБОУ </t>
    </r>
    <r>
      <rPr>
        <b/>
        <sz val="11"/>
        <rFont val="Times New Roman"/>
        <family val="1"/>
      </rPr>
      <t>Кадетская школа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</si>
  <si>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  <charset val="204"/>
      </rPr>
      <t>СОШ № 1 г. Корсакова</t>
    </r>
  </si>
  <si>
    <r>
      <t xml:space="preserve">МАОУ </t>
    </r>
    <r>
      <rPr>
        <b/>
        <sz val="11"/>
        <rFont val="Times New Roman"/>
        <family val="1"/>
        <charset val="204"/>
      </rPr>
      <t>СОШ № 2 г. Корсакова</t>
    </r>
  </si>
  <si>
    <r>
      <t xml:space="preserve">МАОУ </t>
    </r>
    <r>
      <rPr>
        <b/>
        <sz val="11"/>
        <rFont val="Times New Roman"/>
        <family val="1"/>
        <charset val="204"/>
      </rPr>
      <t>СОШ № 4 г. Корсакова</t>
    </r>
  </si>
  <si>
    <r>
      <t xml:space="preserve">МАОУ </t>
    </r>
    <r>
      <rPr>
        <b/>
        <sz val="11"/>
        <rFont val="Times New Roman"/>
        <family val="1"/>
        <charset val="204"/>
      </rPr>
      <t>НОШ № 5 г.Корсакова</t>
    </r>
  </si>
  <si>
    <r>
      <t xml:space="preserve">МАОУ </t>
    </r>
    <r>
      <rPr>
        <b/>
        <sz val="11"/>
        <rFont val="Times New Roman"/>
        <family val="1"/>
        <charset val="204"/>
      </rPr>
      <t>СОШ № 6 г. Корсакова</t>
    </r>
  </si>
  <si>
    <r>
      <t xml:space="preserve">МАОУ </t>
    </r>
    <r>
      <rPr>
        <b/>
        <sz val="11"/>
        <rFont val="Times New Roman"/>
        <family val="1"/>
        <charset val="204"/>
      </rPr>
      <t xml:space="preserve">СОШ с.Дачное </t>
    </r>
    <r>
      <rPr>
        <sz val="11"/>
        <rFont val="Times New Roman"/>
        <family val="1"/>
        <charset val="204"/>
      </rPr>
      <t>Корсаковского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</si>
  <si>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 Новиково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</si>
  <si>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 xml:space="preserve">СОШ № 3 г. Корсакова </t>
    </r>
    <r>
      <rPr>
        <sz val="11"/>
        <rFont val="Times New Roman"/>
        <family val="1"/>
        <charset val="204"/>
      </rPr>
      <t>имени А.А. Булгакова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</si>
  <si>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b/>
        <sz val="11"/>
        <rFont val="Times New Roman"/>
        <family val="1"/>
      </rPr>
      <t xml:space="preserve"> №2</t>
    </r>
    <r>
      <rPr>
        <sz val="11"/>
        <rFont val="Times New Roman"/>
        <family val="1"/>
      </rPr>
      <t xml:space="preserve">  им. Героя Советского Союза Леонида Смирных г. </t>
    </r>
    <r>
      <rPr>
        <b/>
        <sz val="11"/>
        <rFont val="Times New Roman"/>
        <family val="1"/>
      </rPr>
      <t>Александровск-Сахалинский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</si>
  <si>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с.Победино </t>
    </r>
    <r>
      <rPr>
        <sz val="11"/>
        <color indexed="8"/>
        <rFont val="Times New Roman"/>
        <family val="1"/>
        <charset val="204"/>
      </rPr>
      <t>Смирныховского р-на</t>
    </r>
  </si>
  <si>
    <t>-</t>
  </si>
  <si>
    <t>Краткое наименование</t>
  </si>
  <si>
    <t>СОШ №1 г.А-Сахалинский</t>
  </si>
  <si>
    <t>СШИ с.Виахту А-Сахал.р-на</t>
  </si>
  <si>
    <t>СОШ с.Хоэ А-Сахал.р-на</t>
  </si>
  <si>
    <t>СОШ №2 г.А-Сахалинский</t>
  </si>
  <si>
    <t>СОШ №6 г.А-Сахалинский</t>
  </si>
  <si>
    <t>СОШ с.Мгачи А-Сахал.р-на</t>
  </si>
  <si>
    <t>СОШ №1 г.Анива</t>
  </si>
  <si>
    <t>СОШ №2 г.Анива</t>
  </si>
  <si>
    <t>СОШ №3 с.Отоньки Анив.р-на</t>
  </si>
  <si>
    <t>СОШ №4 с.Таранай Анив.р-на</t>
  </si>
  <si>
    <t>СОШ №5 с.Троицкое Анив.р-на</t>
  </si>
  <si>
    <t>НОШ №6 с.Троицкое Анив.р-на</t>
  </si>
  <si>
    <t>НОШ №7 с.Успенское Анив.р-на</t>
  </si>
  <si>
    <t>СОШ №1 г.Долинска</t>
  </si>
  <si>
    <t>СОШ №2 г.Долинска</t>
  </si>
  <si>
    <t>СОШ с.Быков Долин.р-на</t>
  </si>
  <si>
    <t>СОШ с.Взморье Долин.р-на</t>
  </si>
  <si>
    <t>СОШ с.Советское Долин.р-на</t>
  </si>
  <si>
    <t>СОШ с.Углезаводск Долин.р-на</t>
  </si>
  <si>
    <t>СОШ с.Покровка Долин.р-на</t>
  </si>
  <si>
    <t>СОШ с.Сокол Долин.р-на</t>
  </si>
  <si>
    <t>СОШ с.Стародубское Долин.р-на</t>
  </si>
  <si>
    <t>ШИ г.Долинска</t>
  </si>
  <si>
    <t>СОШ №1 г.Корсакова</t>
  </si>
  <si>
    <t>СОШ №2 г.Корсакова</t>
  </si>
  <si>
    <t>СОШ №3 г.Корсакова</t>
  </si>
  <si>
    <t>СОШ №4 г.Корсакова</t>
  </si>
  <si>
    <t>НОШ №5 г.Корсакова</t>
  </si>
  <si>
    <t>СОШ №6 г.Корсакова</t>
  </si>
  <si>
    <t>СОШ с.Дачное Корс.р-на</t>
  </si>
  <si>
    <t>СОШ с.Новиково Корс.р-на</t>
  </si>
  <si>
    <t>СОШ с.Озерское Корс.р-на</t>
  </si>
  <si>
    <t>СОШ с.Раздольное Корс.р-на</t>
  </si>
  <si>
    <t>СОШ с.Соловьевка Корс.р-на</t>
  </si>
  <si>
    <t>СОШ с.Чапаево Корс.р-на</t>
  </si>
  <si>
    <t>СОШ с.Рейдово Курил.р-на</t>
  </si>
  <si>
    <t>СОШ с.Буревесник Курил.р-на</t>
  </si>
  <si>
    <t>СОШ с.Горячие Ключи Курил.р-на</t>
  </si>
  <si>
    <t>СОШ г.Курильска</t>
  </si>
  <si>
    <t>СОШ №2 г.Макарова</t>
  </si>
  <si>
    <t>НОШ г.Макарова</t>
  </si>
  <si>
    <t>НОШ с.Поречье Макар.р-на</t>
  </si>
  <si>
    <t>ООШ с.Восточное Макар.р-на</t>
  </si>
  <si>
    <t>СОШ с.Новое Макар.р-на</t>
  </si>
  <si>
    <t>СОШ с.Горнозаводск Невел.р-на</t>
  </si>
  <si>
    <t>СОШ с.Шебунино Невел.р-на</t>
  </si>
  <si>
    <t>СОШ №2 г.Невельска</t>
  </si>
  <si>
    <t>СОШ №3 г.Невельска</t>
  </si>
  <si>
    <t>СОШ №1 пгт.Ноглики</t>
  </si>
  <si>
    <t>СОШ №2 пгт.Ноглики</t>
  </si>
  <si>
    <t>Гимназия пгт.Ноглики</t>
  </si>
  <si>
    <t>СОШ с.Вал Ноглик.р-на</t>
  </si>
  <si>
    <t>СОШ с.Ныш Ноглик.р-на</t>
  </si>
  <si>
    <t>СОШ №1 г.Охи</t>
  </si>
  <si>
    <t>НОШ №2 г.Охи</t>
  </si>
  <si>
    <t>ОШ №4 г.Охи</t>
  </si>
  <si>
    <t>СОШ №5 г.Охи</t>
  </si>
  <si>
    <t>СОШ №7 г.Охи</t>
  </si>
  <si>
    <t>СОШ с.Тунгор Охин.р-на</t>
  </si>
  <si>
    <t>ШИ с.Некрасовка Охин.р-на</t>
  </si>
  <si>
    <t>СОШ №1 г.Поронайска</t>
  </si>
  <si>
    <t>СОШ №2 г.Поронайска</t>
  </si>
  <si>
    <t>ШИ №3 г.Поронайска</t>
  </si>
  <si>
    <t>СОШ №7 г.Поронайска</t>
  </si>
  <si>
    <t>СОШ №8 г.Поронайска</t>
  </si>
  <si>
    <t>В(С)ОШ г.Поронайска Порон.р-на</t>
  </si>
  <si>
    <t>СОШ п.Вахрушев Порон.р-на</t>
  </si>
  <si>
    <t>СОШ с.Восток Порон.р-на</t>
  </si>
  <si>
    <t>СОШ с.Леонидово Порон.р-на</t>
  </si>
  <si>
    <t>СОШ с.Малиновка Порон.р-на</t>
  </si>
  <si>
    <t>СОШ с.Тихменево Порон.р-на</t>
  </si>
  <si>
    <t>СОШ с.Гастелло Порон.р-на</t>
  </si>
  <si>
    <t>ШИ г.Поронайска</t>
  </si>
  <si>
    <t>СОШ г.С-Курильска</t>
  </si>
  <si>
    <t>СОШ пгт.Смирных</t>
  </si>
  <si>
    <t>СОШ с.Онор Смирн.р-на</t>
  </si>
  <si>
    <t>СОШ с.Буюклы Смирн.р-на</t>
  </si>
  <si>
    <t>СОШ с.Первомайск Смирн.р-на</t>
  </si>
  <si>
    <t>СОШ с.Победино Смирн.р-на</t>
  </si>
  <si>
    <t>СОШ №2 г.Томари</t>
  </si>
  <si>
    <t>СОШ с.Ильинское Томар.р-на</t>
  </si>
  <si>
    <t>СОШ с.Пензенское Томар.р-на</t>
  </si>
  <si>
    <t>СОШ с.Красногорск Томар.р-на</t>
  </si>
  <si>
    <t>СОШ №1 пгт.Тымовское</t>
  </si>
  <si>
    <t>СОШ №3 пгт.Тымовское</t>
  </si>
  <si>
    <t>НШ-ДС с.Чир-Унвд Тымов.р-на</t>
  </si>
  <si>
    <t>НШ-ДС с.Красная Тымов.р-на</t>
  </si>
  <si>
    <t>СОШ с.Адо-Тымово Тымов.р-на</t>
  </si>
  <si>
    <t>СОШ с.Арги-Паги Тымов.р-на</t>
  </si>
  <si>
    <t>СОШ с.Кировское Тымов.р-на</t>
  </si>
  <si>
    <t>СОШ с. Воскресеновка Тымов.р-на</t>
  </si>
  <si>
    <t>СОШ с.Молодежное Тымов.р-на</t>
  </si>
  <si>
    <t>СОШ с.Ясное Тымов.р-на</t>
  </si>
  <si>
    <t>СОШ №1 г.Углегорска</t>
  </si>
  <si>
    <t>СОШ №1 пгт.Шахтерска</t>
  </si>
  <si>
    <t>ООШ №2 г.Углегорска</t>
  </si>
  <si>
    <t>СОШ №2 пгт.Шахтерска</t>
  </si>
  <si>
    <t>СОШ №5 г.Углегорска</t>
  </si>
  <si>
    <t>СОШ с.Бошняково Угл.р-на</t>
  </si>
  <si>
    <t>СОШ с.Краснополье Угл.р-на</t>
  </si>
  <si>
    <t>СОШ с.Лесогорское Угл.р-на</t>
  </si>
  <si>
    <t>СОШ с.Никольское Угл.р-на</t>
  </si>
  <si>
    <t>СОШ с.Поречье Угл.р-на</t>
  </si>
  <si>
    <t>НОШЭР г.Углегорска</t>
  </si>
  <si>
    <t>СОШ №1 г.Холмска</t>
  </si>
  <si>
    <t>СОШ №6 г.Холмска</t>
  </si>
  <si>
    <t>СОШ №8 г.Холмска</t>
  </si>
  <si>
    <t>СОШ № 9 г.Холмска</t>
  </si>
  <si>
    <t>Лицей г.Холмска</t>
  </si>
  <si>
    <t>СОШ с.Правда Холм.р-на</t>
  </si>
  <si>
    <t>СОШ с.Яблочное Холм.р-на</t>
  </si>
  <si>
    <t>СОШ с.Чехова Холм.р-на</t>
  </si>
  <si>
    <t>ООШ с.Пионеры Холм.р-на</t>
  </si>
  <si>
    <t xml:space="preserve">О(С)ОШ г.Холмска </t>
  </si>
  <si>
    <t>СОШ с.Чапланово Холм.р-на</t>
  </si>
  <si>
    <t>СОШ с.Костромское Холм.р-на</t>
  </si>
  <si>
    <t>СОШ с.Дубовое Ю-Кур.р-на</t>
  </si>
  <si>
    <t>СОШ с.Крабозаводское Ю-Кур.р-на</t>
  </si>
  <si>
    <t>СОШ с.Малокурильское Ю-Кур.р-на</t>
  </si>
  <si>
    <t xml:space="preserve"> СОШ пгт.Ю-Курильска</t>
  </si>
  <si>
    <t>ЦО пгт.Ю-Курильска</t>
  </si>
  <si>
    <t>СОШ №1 г.Ю-Сах</t>
  </si>
  <si>
    <t>В(С)ОШ №1 г.Ю-Сах</t>
  </si>
  <si>
    <t>СОШ №11 г.Ю-Сах</t>
  </si>
  <si>
    <t>СОШ № 13 г.Ю-Сах</t>
  </si>
  <si>
    <t>СОШ №14 г.Ю-Сах</t>
  </si>
  <si>
    <t>СОШ №16 г.Ю-Сах</t>
  </si>
  <si>
    <t>СОШ №18 с.Синегорск</t>
  </si>
  <si>
    <t>СОШ №19 с.Дальнее</t>
  </si>
  <si>
    <t>В(С)ОШ №2 г.Ю-Сах</t>
  </si>
  <si>
    <t>СОШ №20 г.Ю-Сах</t>
  </si>
  <si>
    <t>НОШ №21 г.Ю-Сах</t>
  </si>
  <si>
    <t>СОШ №22 г.Ю-Сах</t>
  </si>
  <si>
    <t>СОШ №23 г.Ю-Сах</t>
  </si>
  <si>
    <t>СОШ №26 г.Ю-Сах</t>
  </si>
  <si>
    <t>СОШ № 3 Ю-Сах</t>
  </si>
  <si>
    <t>СОШ №30 г.Ю-Сах</t>
  </si>
  <si>
    <t>СОШ №31 г.Ю-Сах</t>
  </si>
  <si>
    <t>СОШ №32 г.Ю-Сах</t>
  </si>
  <si>
    <t>СОШ №34 с.Березняки</t>
  </si>
  <si>
    <t>СОШ №4 г. Ю-Сах</t>
  </si>
  <si>
    <t>СОШ №5 г.Ю-Сах</t>
  </si>
  <si>
    <t>СОШ №6 г.Ю-Сах</t>
  </si>
  <si>
    <t>НОШ №7 г.Ю-Сах</t>
  </si>
  <si>
    <t>СОШ №8 г.Ю-Сах</t>
  </si>
  <si>
    <t>Восточная гимназия г.Ю-Сах</t>
  </si>
  <si>
    <t>Гимназия №1 Ю-Сах</t>
  </si>
  <si>
    <t>Гимназия №2 Ю-Сах</t>
  </si>
  <si>
    <t>Гимназия №3 Ю-Сах</t>
  </si>
  <si>
    <t>Кадетская школа г.Ю-Сах</t>
  </si>
  <si>
    <t>Лицей №1 Ю-Сах</t>
  </si>
  <si>
    <t>Лицей №2 Ю-Сах</t>
  </si>
  <si>
    <t>КШ г.Ю-Сах</t>
  </si>
  <si>
    <t>КБ Бридж</t>
  </si>
  <si>
    <t xml:space="preserve">В(С)ОШ №2 пгт.Смирных </t>
  </si>
  <si>
    <t>ШИ Радуга пгт.Смирных</t>
  </si>
  <si>
    <t>СОУЗТ с.Костромское Холм.р-на</t>
  </si>
  <si>
    <t>ноябрь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</si>
</sst>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38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1111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mbria"/>
      <family val="1"/>
      <charset val="204"/>
      <scheme val="major"/>
    </font>
    <font>
      <sz val="12"/>
      <color rgb="FF000000"/>
      <name val="PT Sans Caption"/>
    </font>
    <font>
      <sz val="10"/>
      <color rgb="FF111111"/>
      <name val="Arial"/>
      <family val="2"/>
      <charset val="204"/>
    </font>
    <font>
      <sz val="11"/>
      <color rgb="FF000000"/>
      <name val="PT Sans Caption"/>
    </font>
    <font>
      <sz val="11"/>
      <color theme="1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1111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color rgb="FF9C0006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111111"/>
      <name val="Cambria"/>
      <family val="1"/>
      <charset val="204"/>
    </font>
    <font>
      <sz val="11"/>
      <color theme="1"/>
      <name val="Cambria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6" fillId="19" borderId="0" applyNumberFormat="0" applyBorder="0" applyAlignment="0" applyProtection="0"/>
    <xf numFmtId="0" fontId="32" fillId="0" borderId="0"/>
    <xf numFmtId="0" fontId="12" fillId="0" borderId="0"/>
  </cellStyleXfs>
  <cellXfs count="369">
    <xf numFmtId="0" fontId="0" fillId="0" borderId="0" xfId="0"/>
    <xf numFmtId="0" fontId="12" fillId="0" borderId="0" xfId="3"/>
    <xf numFmtId="3" fontId="15" fillId="3" borderId="1" xfId="2" applyNumberFormat="1" applyFont="1" applyFill="1" applyBorder="1" applyAlignment="1">
      <alignment horizontal="center" vertical="center" wrapText="1"/>
    </xf>
    <xf numFmtId="3" fontId="15" fillId="4" borderId="1" xfId="2" applyNumberFormat="1" applyFont="1" applyFill="1" applyBorder="1" applyAlignment="1">
      <alignment horizontal="center" vertical="center"/>
    </xf>
    <xf numFmtId="3" fontId="15" fillId="5" borderId="1" xfId="2" applyNumberFormat="1" applyFont="1" applyFill="1" applyBorder="1" applyAlignment="1">
      <alignment horizontal="center" vertical="center" wrapText="1"/>
    </xf>
    <xf numFmtId="4" fontId="15" fillId="6" borderId="1" xfId="2" applyNumberFormat="1" applyFont="1" applyFill="1" applyBorder="1" applyAlignment="1">
      <alignment horizontal="center" vertical="center" wrapText="1"/>
    </xf>
    <xf numFmtId="3" fontId="15" fillId="6" borderId="1" xfId="2" applyNumberFormat="1" applyFont="1" applyFill="1" applyBorder="1" applyAlignment="1">
      <alignment horizontal="center" vertical="center" wrapText="1"/>
    </xf>
    <xf numFmtId="0" fontId="11" fillId="0" borderId="0" xfId="2"/>
    <xf numFmtId="164" fontId="12" fillId="0" borderId="0" xfId="3" applyNumberFormat="1"/>
    <xf numFmtId="0" fontId="14" fillId="0" borderId="0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/>
    <xf numFmtId="0" fontId="17" fillId="0" borderId="1" xfId="0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3" fillId="11" borderId="1" xfId="3" applyFont="1" applyFill="1" applyBorder="1" applyAlignment="1">
      <alignment vertical="center" wrapText="1"/>
    </xf>
    <xf numFmtId="0" fontId="12" fillId="0" borderId="0" xfId="3"/>
    <xf numFmtId="0" fontId="12" fillId="0" borderId="0" xfId="3" applyBorder="1" applyAlignment="1">
      <alignment horizontal="center" vertical="center"/>
    </xf>
    <xf numFmtId="0" fontId="12" fillId="0" borderId="0" xfId="3" applyBorder="1" applyAlignment="1">
      <alignment horizontal="center" vertical="center" wrapText="1"/>
    </xf>
    <xf numFmtId="0" fontId="12" fillId="0" borderId="0" xfId="3" applyBorder="1"/>
    <xf numFmtId="0" fontId="12" fillId="0" borderId="0" xfId="3" applyBorder="1"/>
    <xf numFmtId="0" fontId="12" fillId="0" borderId="0" xfId="3" applyBorder="1"/>
    <xf numFmtId="0" fontId="12" fillId="0" borderId="0" xfId="3" applyBorder="1"/>
    <xf numFmtId="0" fontId="19" fillId="0" borderId="1" xfId="0" applyFont="1" applyBorder="1" applyAlignment="1">
      <alignment horizontal="center" vertical="center"/>
    </xf>
    <xf numFmtId="49" fontId="13" fillId="12" borderId="0" xfId="2" applyNumberFormat="1" applyFont="1" applyFill="1" applyBorder="1" applyAlignment="1">
      <alignment horizontal="center" vertical="center" wrapText="1"/>
    </xf>
    <xf numFmtId="0" fontId="12" fillId="0" borderId="0" xfId="3" applyBorder="1"/>
    <xf numFmtId="0" fontId="16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7" fillId="11" borderId="1" xfId="3" applyFont="1" applyFill="1" applyBorder="1" applyAlignment="1">
      <alignment vertical="center" wrapText="1"/>
    </xf>
    <xf numFmtId="0" fontId="20" fillId="0" borderId="1" xfId="3" applyFont="1" applyBorder="1" applyAlignment="1">
      <alignment horizontal="center" vertical="center" wrapText="1"/>
    </xf>
    <xf numFmtId="3" fontId="11" fillId="5" borderId="1" xfId="2" applyNumberFormat="1" applyFont="1" applyFill="1" applyBorder="1" applyAlignment="1">
      <alignment horizontal="center" vertical="center" wrapText="1"/>
    </xf>
    <xf numFmtId="4" fontId="11" fillId="6" borderId="1" xfId="2" applyNumberFormat="1" applyFont="1" applyFill="1" applyBorder="1" applyAlignment="1">
      <alignment horizontal="center" vertical="center" wrapText="1"/>
    </xf>
    <xf numFmtId="3" fontId="11" fillId="6" borderId="1" xfId="2" applyNumberFormat="1" applyFont="1" applyFill="1" applyBorder="1" applyAlignment="1">
      <alignment horizontal="center" vertical="center" wrapText="1"/>
    </xf>
    <xf numFmtId="3" fontId="15" fillId="1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7" fillId="11" borderId="1" xfId="3" applyFont="1" applyFill="1" applyBorder="1" applyAlignment="1">
      <alignment horizontal="left" vertical="center" wrapText="1"/>
    </xf>
    <xf numFmtId="0" fontId="3" fillId="11" borderId="1" xfId="3" applyFont="1" applyFill="1" applyBorder="1" applyAlignment="1">
      <alignment horizontal="left" vertical="center" wrapText="1"/>
    </xf>
    <xf numFmtId="0" fontId="4" fillId="11" borderId="1" xfId="3" applyFont="1" applyFill="1" applyBorder="1" applyAlignment="1">
      <alignment horizontal="left" vertical="center" wrapText="1"/>
    </xf>
    <xf numFmtId="0" fontId="7" fillId="11" borderId="2" xfId="6" applyFont="1" applyFill="1" applyBorder="1" applyAlignment="1" applyProtection="1">
      <alignment vertical="center" wrapText="1"/>
      <protection locked="0"/>
    </xf>
    <xf numFmtId="0" fontId="7" fillId="11" borderId="2" xfId="6" quotePrefix="1" applyFont="1" applyFill="1" applyBorder="1" applyAlignment="1" applyProtection="1">
      <alignment horizontal="left" vertical="center" wrapText="1"/>
      <protection locked="0"/>
    </xf>
    <xf numFmtId="0" fontId="7" fillId="11" borderId="2" xfId="3" applyFont="1" applyFill="1" applyBorder="1" applyAlignment="1">
      <alignment vertical="center" wrapText="1"/>
    </xf>
    <xf numFmtId="0" fontId="7" fillId="11" borderId="2" xfId="3" quotePrefix="1" applyFont="1" applyFill="1" applyBorder="1" applyAlignment="1">
      <alignment horizontal="left" vertical="center" wrapText="1"/>
    </xf>
    <xf numFmtId="0" fontId="12" fillId="0" borderId="0" xfId="3"/>
    <xf numFmtId="3" fontId="22" fillId="13" borderId="3" xfId="2" applyNumberFormat="1" applyFont="1" applyFill="1" applyBorder="1" applyAlignment="1">
      <alignment horizontal="center" vertical="center"/>
    </xf>
    <xf numFmtId="3" fontId="22" fillId="13" borderId="4" xfId="2" applyNumberFormat="1" applyFont="1" applyFill="1" applyBorder="1" applyAlignment="1">
      <alignment horizontal="center" vertical="center"/>
    </xf>
    <xf numFmtId="49" fontId="13" fillId="14" borderId="5" xfId="2" applyNumberFormat="1" applyFont="1" applyFill="1" applyBorder="1" applyAlignment="1">
      <alignment horizontal="center" vertical="center" wrapText="1"/>
    </xf>
    <xf numFmtId="0" fontId="23" fillId="15" borderId="6" xfId="3" applyFont="1" applyFill="1" applyBorder="1" applyAlignment="1">
      <alignment vertical="center"/>
    </xf>
    <xf numFmtId="0" fontId="23" fillId="15" borderId="7" xfId="3" applyFont="1" applyFill="1" applyBorder="1" applyAlignment="1">
      <alignment vertical="center"/>
    </xf>
    <xf numFmtId="0" fontId="23" fillId="15" borderId="8" xfId="3" applyFont="1" applyFill="1" applyBorder="1" applyAlignment="1">
      <alignment vertical="center"/>
    </xf>
    <xf numFmtId="3" fontId="22" fillId="13" borderId="8" xfId="2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3" fontId="22" fillId="13" borderId="9" xfId="2" applyNumberFormat="1" applyFont="1" applyFill="1" applyBorder="1" applyAlignment="1">
      <alignment horizontal="center" vertical="center"/>
    </xf>
    <xf numFmtId="3" fontId="22" fillId="13" borderId="10" xfId="2" applyNumberFormat="1" applyFont="1" applyFill="1" applyBorder="1" applyAlignment="1">
      <alignment horizontal="center" vertical="center"/>
    </xf>
    <xf numFmtId="4" fontId="22" fillId="13" borderId="11" xfId="2" applyNumberFormat="1" applyFont="1" applyFill="1" applyBorder="1" applyAlignment="1">
      <alignment horizontal="center" vertical="center"/>
    </xf>
    <xf numFmtId="4" fontId="22" fillId="13" borderId="3" xfId="2" applyNumberFormat="1" applyFont="1" applyFill="1" applyBorder="1" applyAlignment="1">
      <alignment horizontal="center" vertical="center"/>
    </xf>
    <xf numFmtId="4" fontId="22" fillId="13" borderId="8" xfId="2" applyNumberFormat="1" applyFont="1" applyFill="1" applyBorder="1" applyAlignment="1">
      <alignment horizontal="center" vertical="center"/>
    </xf>
    <xf numFmtId="49" fontId="13" fillId="12" borderId="0" xfId="2" applyNumberFormat="1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 wrapText="1"/>
    </xf>
    <xf numFmtId="3" fontId="15" fillId="0" borderId="0" xfId="2" applyNumberFormat="1" applyFont="1" applyFill="1" applyBorder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center" vertical="center"/>
    </xf>
    <xf numFmtId="4" fontId="15" fillId="0" borderId="0" xfId="2" applyNumberFormat="1" applyFont="1" applyFill="1" applyBorder="1" applyAlignment="1">
      <alignment horizontal="center" vertical="center" wrapText="1"/>
    </xf>
    <xf numFmtId="0" fontId="12" fillId="0" borderId="0" xfId="3" applyFill="1"/>
    <xf numFmtId="4" fontId="22" fillId="13" borderId="7" xfId="2" applyNumberFormat="1" applyFont="1" applyFill="1" applyBorder="1" applyAlignment="1">
      <alignment horizontal="center" vertical="center"/>
    </xf>
    <xf numFmtId="0" fontId="0" fillId="0" borderId="0" xfId="0"/>
    <xf numFmtId="49" fontId="13" fillId="14" borderId="1" xfId="2" applyNumberFormat="1" applyFont="1" applyFill="1" applyBorder="1" applyAlignment="1">
      <alignment horizontal="center" vertical="center" textRotation="90" wrapText="1"/>
    </xf>
    <xf numFmtId="49" fontId="13" fillId="14" borderId="1" xfId="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5" fillId="0" borderId="1" xfId="2" applyNumberFormat="1" applyFont="1" applyBorder="1" applyAlignment="1">
      <alignment horizontal="center" vertical="center"/>
    </xf>
    <xf numFmtId="3" fontId="15" fillId="4" borderId="15" xfId="2" applyNumberFormat="1" applyFont="1" applyFill="1" applyBorder="1" applyAlignment="1">
      <alignment horizontal="center" vertical="center"/>
    </xf>
    <xf numFmtId="3" fontId="11" fillId="4" borderId="15" xfId="2" applyNumberFormat="1" applyFont="1" applyFill="1" applyBorder="1" applyAlignment="1">
      <alignment horizontal="center" vertical="center"/>
    </xf>
    <xf numFmtId="49" fontId="13" fillId="12" borderId="13" xfId="2" applyNumberFormat="1" applyFont="1" applyFill="1" applyBorder="1" applyAlignment="1">
      <alignment horizontal="center" vertical="center" wrapText="1"/>
    </xf>
    <xf numFmtId="0" fontId="23" fillId="15" borderId="9" xfId="3" applyFont="1" applyFill="1" applyBorder="1" applyAlignment="1">
      <alignment vertical="center"/>
    </xf>
    <xf numFmtId="0" fontId="14" fillId="0" borderId="16" xfId="2" applyFont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center" vertical="center" wrapText="1"/>
    </xf>
    <xf numFmtId="0" fontId="11" fillId="0" borderId="0" xfId="2" applyBorder="1"/>
    <xf numFmtId="3" fontId="15" fillId="16" borderId="1" xfId="2" applyNumberFormat="1" applyFont="1" applyFill="1" applyBorder="1" applyAlignment="1">
      <alignment horizontal="center" vertical="center"/>
    </xf>
    <xf numFmtId="3" fontId="0" fillId="16" borderId="14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1" fontId="13" fillId="12" borderId="0" xfId="2" applyNumberFormat="1" applyFont="1" applyFill="1" applyBorder="1" applyAlignment="1">
      <alignment horizontal="center" vertical="center" wrapText="1"/>
    </xf>
    <xf numFmtId="3" fontId="15" fillId="18" borderId="1" xfId="2" applyNumberFormat="1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3" fillId="11" borderId="18" xfId="3" applyFont="1" applyFill="1" applyBorder="1" applyAlignment="1">
      <alignment vertical="center" wrapText="1"/>
    </xf>
    <xf numFmtId="0" fontId="3" fillId="11" borderId="18" xfId="3" applyFont="1" applyFill="1" applyBorder="1" applyAlignment="1">
      <alignment horizontal="left" vertical="center" wrapText="1"/>
    </xf>
    <xf numFmtId="0" fontId="7" fillId="11" borderId="18" xfId="3" applyFont="1" applyFill="1" applyBorder="1" applyAlignment="1">
      <alignment vertical="center" wrapText="1"/>
    </xf>
    <xf numFmtId="0" fontId="7" fillId="11" borderId="18" xfId="3" quotePrefix="1" applyFont="1" applyFill="1" applyBorder="1" applyAlignment="1">
      <alignment horizontal="left" vertical="center" wrapText="1"/>
    </xf>
    <xf numFmtId="0" fontId="11" fillId="0" borderId="0" xfId="2" applyAlignment="1">
      <alignment horizontal="center" vertical="center"/>
    </xf>
    <xf numFmtId="0" fontId="11" fillId="0" borderId="0" xfId="2" applyAlignment="1">
      <alignment vertical="center"/>
    </xf>
    <xf numFmtId="0" fontId="26" fillId="19" borderId="18" xfId="7" applyBorder="1" applyAlignment="1">
      <alignment horizontal="center" vertical="center"/>
    </xf>
    <xf numFmtId="0" fontId="11" fillId="22" borderId="0" xfId="2" applyFill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 wrapText="1"/>
    </xf>
    <xf numFmtId="3" fontId="15" fillId="20" borderId="1" xfId="2" applyNumberFormat="1" applyFont="1" applyFill="1" applyBorder="1" applyAlignment="1">
      <alignment horizontal="center" vertical="center"/>
    </xf>
    <xf numFmtId="3" fontId="11" fillId="20" borderId="1" xfId="2" applyNumberFormat="1" applyFont="1" applyFill="1" applyBorder="1" applyAlignment="1">
      <alignment horizontal="center" vertical="center"/>
    </xf>
    <xf numFmtId="3" fontId="15" fillId="25" borderId="1" xfId="2" applyNumberFormat="1" applyFont="1" applyFill="1" applyBorder="1" applyAlignment="1">
      <alignment horizontal="center" vertical="center"/>
    </xf>
    <xf numFmtId="3" fontId="11" fillId="25" borderId="1" xfId="2" applyNumberFormat="1" applyFont="1" applyFill="1" applyBorder="1" applyAlignment="1">
      <alignment horizontal="center" vertical="center"/>
    </xf>
    <xf numFmtId="0" fontId="2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3" borderId="18" xfId="0" applyFill="1" applyBorder="1"/>
    <xf numFmtId="0" fontId="27" fillId="18" borderId="18" xfId="0" applyFont="1" applyFill="1" applyBorder="1"/>
    <xf numFmtId="0" fontId="0" fillId="18" borderId="18" xfId="0" applyFill="1" applyBorder="1"/>
    <xf numFmtId="0" fontId="0" fillId="0" borderId="0" xfId="0" applyAlignment="1">
      <alignment horizontal="center" vertical="center"/>
    </xf>
    <xf numFmtId="49" fontId="13" fillId="7" borderId="17" xfId="2" applyNumberFormat="1" applyFont="1" applyFill="1" applyBorder="1" applyAlignment="1">
      <alignment horizontal="center" vertical="center" wrapText="1"/>
    </xf>
    <xf numFmtId="49" fontId="13" fillId="17" borderId="17" xfId="2" applyNumberFormat="1" applyFont="1" applyFill="1" applyBorder="1" applyAlignment="1">
      <alignment horizontal="center" vertical="center" wrapText="1"/>
    </xf>
    <xf numFmtId="49" fontId="13" fillId="8" borderId="17" xfId="2" applyNumberFormat="1" applyFont="1" applyFill="1" applyBorder="1" applyAlignment="1">
      <alignment horizontal="center" vertical="center" textRotation="90" wrapText="1"/>
    </xf>
    <xf numFmtId="49" fontId="13" fillId="9" borderId="17" xfId="2" applyNumberFormat="1" applyFont="1" applyFill="1" applyBorder="1" applyAlignment="1">
      <alignment horizontal="center" vertical="center" textRotation="90" wrapText="1"/>
    </xf>
    <xf numFmtId="49" fontId="13" fillId="24" borderId="17" xfId="2" applyNumberFormat="1" applyFont="1" applyFill="1" applyBorder="1" applyAlignment="1">
      <alignment horizontal="center" vertical="center" textRotation="90" wrapText="1"/>
    </xf>
    <xf numFmtId="0" fontId="7" fillId="11" borderId="12" xfId="3" applyFont="1" applyFill="1" applyBorder="1" applyAlignment="1">
      <alignment vertical="center" wrapText="1"/>
    </xf>
    <xf numFmtId="3" fontId="11" fillId="4" borderId="12" xfId="2" applyNumberFormat="1" applyFont="1" applyFill="1" applyBorder="1" applyAlignment="1">
      <alignment horizontal="center" vertical="center"/>
    </xf>
    <xf numFmtId="3" fontId="11" fillId="5" borderId="12" xfId="2" applyNumberFormat="1" applyFont="1" applyFill="1" applyBorder="1" applyAlignment="1">
      <alignment horizontal="center" vertical="center" wrapText="1"/>
    </xf>
    <xf numFmtId="3" fontId="15" fillId="5" borderId="12" xfId="2" applyNumberFormat="1" applyFont="1" applyFill="1" applyBorder="1" applyAlignment="1">
      <alignment horizontal="center" vertical="center" wrapText="1"/>
    </xf>
    <xf numFmtId="4" fontId="11" fillId="6" borderId="12" xfId="2" applyNumberFormat="1" applyFont="1" applyFill="1" applyBorder="1" applyAlignment="1">
      <alignment horizontal="center" vertical="center" wrapText="1"/>
    </xf>
    <xf numFmtId="3" fontId="11" fillId="6" borderId="12" xfId="2" applyNumberFormat="1" applyFont="1" applyFill="1" applyBorder="1" applyAlignment="1">
      <alignment horizontal="center" vertical="center" wrapText="1"/>
    </xf>
    <xf numFmtId="1" fontId="13" fillId="12" borderId="0" xfId="2" applyNumberFormat="1" applyFont="1" applyFill="1" applyBorder="1" applyAlignment="1">
      <alignment horizontal="center" vertical="center" textRotation="90" wrapText="1"/>
    </xf>
    <xf numFmtId="0" fontId="11" fillId="0" borderId="0" xfId="2" applyBorder="1" applyAlignment="1">
      <alignment horizontal="center" vertical="center"/>
    </xf>
    <xf numFmtId="0" fontId="11" fillId="0" borderId="0" xfId="2" applyBorder="1" applyAlignment="1">
      <alignment vertical="center"/>
    </xf>
    <xf numFmtId="0" fontId="11" fillId="22" borderId="0" xfId="2" applyFill="1" applyBorder="1" applyAlignment="1">
      <alignment horizontal="center" vertical="center"/>
    </xf>
    <xf numFmtId="49" fontId="13" fillId="12" borderId="21" xfId="2" applyNumberFormat="1" applyFont="1" applyFill="1" applyBorder="1" applyAlignment="1">
      <alignment horizontal="center" vertical="center" wrapText="1"/>
    </xf>
    <xf numFmtId="1" fontId="13" fillId="12" borderId="21" xfId="2" applyNumberFormat="1" applyFont="1" applyFill="1" applyBorder="1" applyAlignment="1">
      <alignment horizontal="center" vertical="center" wrapText="1"/>
    </xf>
    <xf numFmtId="1" fontId="13" fillId="12" borderId="21" xfId="2" applyNumberFormat="1" applyFont="1" applyFill="1" applyBorder="1" applyAlignment="1">
      <alignment horizontal="center" vertical="center" textRotation="90" wrapText="1"/>
    </xf>
    <xf numFmtId="1" fontId="13" fillId="12" borderId="13" xfId="2" applyNumberFormat="1" applyFont="1" applyFill="1" applyBorder="1" applyAlignment="1">
      <alignment horizontal="center" vertical="center" wrapText="1"/>
    </xf>
    <xf numFmtId="1" fontId="13" fillId="12" borderId="13" xfId="2" applyNumberFormat="1" applyFont="1" applyFill="1" applyBorder="1" applyAlignment="1">
      <alignment horizontal="center" vertical="center" textRotation="90" wrapText="1"/>
    </xf>
    <xf numFmtId="49" fontId="13" fillId="12" borderId="22" xfId="2" applyNumberFormat="1" applyFont="1" applyFill="1" applyBorder="1" applyAlignment="1">
      <alignment horizontal="left" vertical="center" wrapText="1"/>
    </xf>
    <xf numFmtId="1" fontId="13" fillId="12" borderId="20" xfId="2" applyNumberFormat="1" applyFont="1" applyFill="1" applyBorder="1" applyAlignment="1">
      <alignment horizontal="center" vertical="center" wrapText="1"/>
    </xf>
    <xf numFmtId="49" fontId="13" fillId="12" borderId="23" xfId="2" applyNumberFormat="1" applyFont="1" applyFill="1" applyBorder="1" applyAlignment="1">
      <alignment horizontal="left" vertical="center" wrapText="1"/>
    </xf>
    <xf numFmtId="1" fontId="13" fillId="12" borderId="24" xfId="2" applyNumberFormat="1" applyFont="1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3" fontId="15" fillId="20" borderId="12" xfId="2" applyNumberFormat="1" applyFont="1" applyFill="1" applyBorder="1" applyAlignment="1">
      <alignment horizontal="center" vertical="center"/>
    </xf>
    <xf numFmtId="3" fontId="11" fillId="20" borderId="12" xfId="2" applyNumberFormat="1" applyFont="1" applyFill="1" applyBorder="1" applyAlignment="1">
      <alignment horizontal="center" vertical="center"/>
    </xf>
    <xf numFmtId="3" fontId="15" fillId="26" borderId="1" xfId="2" applyNumberFormat="1" applyFont="1" applyFill="1" applyBorder="1" applyAlignment="1">
      <alignment horizontal="center" vertical="center" wrapText="1"/>
    </xf>
    <xf numFmtId="0" fontId="0" fillId="27" borderId="1" xfId="0" applyFill="1" applyBorder="1"/>
    <xf numFmtId="0" fontId="0" fillId="28" borderId="1" xfId="0" applyFill="1" applyBorder="1"/>
    <xf numFmtId="0" fontId="7" fillId="11" borderId="27" xfId="3" applyFont="1" applyFill="1" applyBorder="1" applyAlignment="1">
      <alignment vertical="center" wrapText="1"/>
    </xf>
    <xf numFmtId="3" fontId="15" fillId="5" borderId="28" xfId="2" applyNumberFormat="1" applyFont="1" applyFill="1" applyBorder="1" applyAlignment="1">
      <alignment horizontal="center" vertical="center" wrapText="1"/>
    </xf>
    <xf numFmtId="3" fontId="15" fillId="5" borderId="29" xfId="2" applyNumberFormat="1" applyFont="1" applyFill="1" applyBorder="1" applyAlignment="1">
      <alignment horizontal="center" vertical="center" wrapText="1"/>
    </xf>
    <xf numFmtId="3" fontId="15" fillId="10" borderId="29" xfId="2" applyNumberFormat="1" applyFont="1" applyFill="1" applyBorder="1" applyAlignment="1">
      <alignment horizontal="center" vertical="center" wrapText="1"/>
    </xf>
    <xf numFmtId="3" fontId="15" fillId="5" borderId="27" xfId="2" applyNumberFormat="1" applyFont="1" applyFill="1" applyBorder="1" applyAlignment="1">
      <alignment horizontal="center" vertical="center" wrapText="1"/>
    </xf>
    <xf numFmtId="4" fontId="15" fillId="6" borderId="28" xfId="2" applyNumberFormat="1" applyFont="1" applyFill="1" applyBorder="1" applyAlignment="1">
      <alignment horizontal="center" vertical="center" wrapText="1"/>
    </xf>
    <xf numFmtId="3" fontId="15" fillId="6" borderId="28" xfId="2" applyNumberFormat="1" applyFont="1" applyFill="1" applyBorder="1" applyAlignment="1">
      <alignment horizontal="center" vertical="center" wrapText="1"/>
    </xf>
    <xf numFmtId="0" fontId="3" fillId="11" borderId="27" xfId="3" applyFont="1" applyFill="1" applyBorder="1" applyAlignment="1">
      <alignment vertical="center" wrapText="1"/>
    </xf>
    <xf numFmtId="0" fontId="29" fillId="0" borderId="26" xfId="0" applyFont="1" applyBorder="1" applyAlignment="1">
      <alignment horizontal="center" vertical="center"/>
    </xf>
    <xf numFmtId="0" fontId="30" fillId="15" borderId="25" xfId="0" applyFont="1" applyFill="1" applyBorder="1" applyAlignment="1">
      <alignment horizontal="center" vertical="center" wrapText="1"/>
    </xf>
    <xf numFmtId="0" fontId="31" fillId="19" borderId="18" xfId="7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15" fillId="4" borderId="26" xfId="2" applyNumberFormat="1" applyFont="1" applyFill="1" applyBorder="1" applyAlignment="1">
      <alignment horizontal="center" vertical="center"/>
    </xf>
    <xf numFmtId="0" fontId="34" fillId="11" borderId="1" xfId="3" applyFont="1" applyFill="1" applyBorder="1" applyAlignment="1">
      <alignment vertical="center" wrapText="1"/>
    </xf>
    <xf numFmtId="1" fontId="20" fillId="0" borderId="30" xfId="0" applyNumberFormat="1" applyFont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0" fontId="3" fillId="27" borderId="1" xfId="3" applyFont="1" applyFill="1" applyBorder="1" applyAlignment="1">
      <alignment vertical="center" wrapText="1"/>
    </xf>
    <xf numFmtId="0" fontId="34" fillId="27" borderId="1" xfId="3" applyFont="1" applyFill="1" applyBorder="1" applyAlignment="1">
      <alignment vertical="center" wrapText="1"/>
    </xf>
    <xf numFmtId="0" fontId="0" fillId="21" borderId="1" xfId="0" applyFill="1" applyBorder="1" applyAlignment="1">
      <alignment horizontal="center" vertical="center" wrapText="1"/>
    </xf>
    <xf numFmtId="3" fontId="15" fillId="0" borderId="31" xfId="2" applyNumberFormat="1" applyFont="1" applyBorder="1" applyAlignment="1">
      <alignment horizontal="center" vertical="center"/>
    </xf>
    <xf numFmtId="3" fontId="15" fillId="20" borderId="31" xfId="2" applyNumberFormat="1" applyFont="1" applyFill="1" applyBorder="1" applyAlignment="1">
      <alignment horizontal="center" vertical="center"/>
    </xf>
    <xf numFmtId="3" fontId="0" fillId="26" borderId="1" xfId="0" applyNumberFormat="1" applyFill="1" applyBorder="1" applyAlignment="1">
      <alignment horizontal="center" vertical="center" wrapText="1"/>
    </xf>
    <xf numFmtId="3" fontId="15" fillId="4" borderId="31" xfId="2" applyNumberFormat="1" applyFont="1" applyFill="1" applyBorder="1" applyAlignment="1">
      <alignment horizontal="center" vertical="center"/>
    </xf>
    <xf numFmtId="3" fontId="15" fillId="5" borderId="31" xfId="2" applyNumberFormat="1" applyFont="1" applyFill="1" applyBorder="1" applyAlignment="1">
      <alignment horizontal="center" vertical="center" wrapText="1"/>
    </xf>
    <xf numFmtId="4" fontId="15" fillId="6" borderId="31" xfId="2" applyNumberFormat="1" applyFont="1" applyFill="1" applyBorder="1" applyAlignment="1">
      <alignment horizontal="center" vertical="center" wrapText="1"/>
    </xf>
    <xf numFmtId="3" fontId="15" fillId="6" borderId="31" xfId="2" applyNumberFormat="1" applyFont="1" applyFill="1" applyBorder="1" applyAlignment="1">
      <alignment horizontal="center" vertical="center" wrapText="1"/>
    </xf>
    <xf numFmtId="0" fontId="26" fillId="19" borderId="1" xfId="7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30" fillId="16" borderId="1" xfId="0" applyFont="1" applyFill="1" applyBorder="1" applyAlignment="1">
      <alignment horizontal="center" vertical="center" wrapText="1"/>
    </xf>
    <xf numFmtId="3" fontId="15" fillId="26" borderId="1" xfId="2" applyNumberFormat="1" applyFont="1" applyFill="1" applyBorder="1" applyAlignment="1">
      <alignment horizontal="center" vertical="center"/>
    </xf>
    <xf numFmtId="4" fontId="22" fillId="13" borderId="3" xfId="2" applyNumberFormat="1" applyFont="1" applyFill="1" applyBorder="1" applyAlignment="1" applyProtection="1">
      <alignment horizontal="center" vertical="center"/>
    </xf>
    <xf numFmtId="3" fontId="22" fillId="13" borderId="4" xfId="2" applyNumberFormat="1" applyFont="1" applyFill="1" applyBorder="1" applyAlignment="1" applyProtection="1">
      <alignment horizontal="center" vertical="center"/>
    </xf>
    <xf numFmtId="4" fontId="22" fillId="13" borderId="6" xfId="2" applyNumberFormat="1" applyFont="1" applyFill="1" applyBorder="1" applyAlignment="1">
      <alignment horizontal="center" vertical="center"/>
    </xf>
    <xf numFmtId="0" fontId="30" fillId="15" borderId="18" xfId="0" applyFont="1" applyFill="1" applyBorder="1" applyAlignment="1">
      <alignment horizontal="center" vertical="center" wrapText="1"/>
    </xf>
    <xf numFmtId="0" fontId="30" fillId="15" borderId="31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30" fillId="21" borderId="1" xfId="0" applyFont="1" applyFill="1" applyBorder="1" applyAlignment="1">
      <alignment horizontal="center" vertical="center" wrapText="1"/>
    </xf>
    <xf numFmtId="0" fontId="15" fillId="0" borderId="0" xfId="2" applyFont="1"/>
    <xf numFmtId="3" fontId="15" fillId="0" borderId="31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3" fillId="26" borderId="1" xfId="3" applyFont="1" applyFill="1" applyBorder="1" applyAlignment="1">
      <alignment vertical="center" wrapText="1"/>
    </xf>
    <xf numFmtId="0" fontId="4" fillId="26" borderId="1" xfId="3" applyFont="1" applyFill="1" applyBorder="1" applyAlignment="1">
      <alignment horizontal="left" vertical="center" wrapText="1"/>
    </xf>
    <xf numFmtId="0" fontId="7" fillId="26" borderId="27" xfId="6" quotePrefix="1" applyFont="1" applyFill="1" applyBorder="1" applyAlignment="1" applyProtection="1">
      <alignment horizontal="left" vertical="center" wrapText="1"/>
      <protection locked="0"/>
    </xf>
    <xf numFmtId="0" fontId="3" fillId="10" borderId="1" xfId="3" applyFont="1" applyFill="1" applyBorder="1" applyAlignment="1">
      <alignment vertical="center" wrapText="1"/>
    </xf>
    <xf numFmtId="0" fontId="7" fillId="10" borderId="1" xfId="3" applyFont="1" applyFill="1" applyBorder="1" applyAlignment="1">
      <alignment horizontal="left" vertical="center" wrapText="1"/>
    </xf>
    <xf numFmtId="0" fontId="7" fillId="10" borderId="2" xfId="3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29" fillId="0" borderId="32" xfId="0" applyNumberFormat="1" applyFont="1" applyBorder="1" applyAlignment="1">
      <alignment horizontal="center" vertical="center" wrapText="1"/>
    </xf>
    <xf numFmtId="3" fontId="15" fillId="29" borderId="1" xfId="2" applyNumberFormat="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/>
    </xf>
    <xf numFmtId="0" fontId="7" fillId="11" borderId="33" xfId="3" applyFont="1" applyFill="1" applyBorder="1" applyAlignment="1">
      <alignment vertical="center" wrapText="1"/>
    </xf>
    <xf numFmtId="3" fontId="15" fillId="4" borderId="35" xfId="2" applyNumberFormat="1" applyFont="1" applyFill="1" applyBorder="1" applyAlignment="1">
      <alignment horizontal="center" vertical="center"/>
    </xf>
    <xf numFmtId="3" fontId="15" fillId="5" borderId="34" xfId="2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3" fontId="15" fillId="5" borderId="36" xfId="2" applyNumberFormat="1" applyFont="1" applyFill="1" applyBorder="1" applyAlignment="1">
      <alignment horizontal="center" vertical="center" wrapText="1"/>
    </xf>
    <xf numFmtId="3" fontId="15" fillId="5" borderId="35" xfId="2" applyNumberFormat="1" applyFont="1" applyFill="1" applyBorder="1" applyAlignment="1">
      <alignment horizontal="center" vertical="center" wrapText="1"/>
    </xf>
    <xf numFmtId="3" fontId="15" fillId="5" borderId="33" xfId="2" applyNumberFormat="1" applyFont="1" applyFill="1" applyBorder="1" applyAlignment="1">
      <alignment horizontal="center" vertical="center" wrapText="1"/>
    </xf>
    <xf numFmtId="4" fontId="15" fillId="6" borderId="34" xfId="2" applyNumberFormat="1" applyFont="1" applyFill="1" applyBorder="1" applyAlignment="1">
      <alignment horizontal="center" vertical="center" wrapText="1"/>
    </xf>
    <xf numFmtId="3" fontId="15" fillId="6" borderId="34" xfId="2" applyNumberFormat="1" applyFont="1" applyFill="1" applyBorder="1" applyAlignment="1">
      <alignment horizontal="center" vertical="center" wrapText="1"/>
    </xf>
    <xf numFmtId="3" fontId="15" fillId="20" borderId="35" xfId="2" applyNumberFormat="1" applyFont="1" applyFill="1" applyBorder="1" applyAlignment="1">
      <alignment horizontal="center" vertical="center"/>
    </xf>
    <xf numFmtId="0" fontId="31" fillId="19" borderId="35" xfId="7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13" fillId="2" borderId="37" xfId="2" applyNumberFormat="1" applyFont="1" applyFill="1" applyBorder="1" applyAlignment="1">
      <alignment horizontal="center" vertical="center" wrapText="1"/>
    </xf>
    <xf numFmtId="49" fontId="13" fillId="2" borderId="38" xfId="2" applyNumberFormat="1" applyFont="1" applyFill="1" applyBorder="1" applyAlignment="1">
      <alignment horizontal="center" vertical="center" wrapText="1"/>
    </xf>
    <xf numFmtId="49" fontId="13" fillId="7" borderId="37" xfId="2" applyNumberFormat="1" applyFont="1" applyFill="1" applyBorder="1" applyAlignment="1">
      <alignment horizontal="center" vertical="center" wrapText="1"/>
    </xf>
    <xf numFmtId="49" fontId="13" fillId="17" borderId="37" xfId="2" applyNumberFormat="1" applyFont="1" applyFill="1" applyBorder="1" applyAlignment="1">
      <alignment horizontal="center" vertical="center" wrapText="1"/>
    </xf>
    <xf numFmtId="49" fontId="13" fillId="8" borderId="37" xfId="2" applyNumberFormat="1" applyFont="1" applyFill="1" applyBorder="1" applyAlignment="1">
      <alignment horizontal="center" vertical="center" textRotation="90" wrapText="1"/>
    </xf>
    <xf numFmtId="49" fontId="13" fillId="9" borderId="37" xfId="2" applyNumberFormat="1" applyFont="1" applyFill="1" applyBorder="1" applyAlignment="1">
      <alignment horizontal="center" vertical="center" textRotation="90" wrapText="1"/>
    </xf>
    <xf numFmtId="49" fontId="13" fillId="24" borderId="37" xfId="2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/>
    </xf>
    <xf numFmtId="0" fontId="3" fillId="11" borderId="2" xfId="3" applyFont="1" applyFill="1" applyBorder="1" applyAlignment="1">
      <alignment vertical="center" wrapText="1"/>
    </xf>
    <xf numFmtId="0" fontId="30" fillId="0" borderId="0" xfId="0" applyFont="1"/>
    <xf numFmtId="0" fontId="23" fillId="0" borderId="0" xfId="0" applyFont="1" applyFill="1" applyAlignment="1">
      <alignment horizontal="center"/>
    </xf>
    <xf numFmtId="3" fontId="30" fillId="16" borderId="1" xfId="0" applyNumberFormat="1" applyFont="1" applyFill="1" applyBorder="1" applyAlignment="1">
      <alignment horizontal="center" vertical="center"/>
    </xf>
    <xf numFmtId="3" fontId="15" fillId="16" borderId="31" xfId="2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/>
    <xf numFmtId="3" fontId="0" fillId="0" borderId="0" xfId="0" applyNumberFormat="1"/>
    <xf numFmtId="0" fontId="3" fillId="0" borderId="0" xfId="3" applyFont="1" applyFill="1" applyBorder="1" applyAlignment="1">
      <alignment vertical="center" wrapText="1"/>
    </xf>
    <xf numFmtId="3" fontId="29" fillId="16" borderId="32" xfId="0" applyNumberFormat="1" applyFont="1" applyFill="1" applyBorder="1" applyAlignment="1">
      <alignment horizontal="center" vertical="center" wrapText="1"/>
    </xf>
    <xf numFmtId="0" fontId="7" fillId="27" borderId="1" xfId="3" applyFont="1" applyFill="1" applyBorder="1" applyAlignment="1">
      <alignment horizontal="left" vertical="center" wrapText="1"/>
    </xf>
    <xf numFmtId="3" fontId="15" fillId="4" borderId="39" xfId="2" applyNumberFormat="1" applyFont="1" applyFill="1" applyBorder="1" applyAlignment="1">
      <alignment horizontal="center" vertical="center"/>
    </xf>
    <xf numFmtId="3" fontId="15" fillId="4" borderId="40" xfId="2" applyNumberFormat="1" applyFont="1" applyFill="1" applyBorder="1" applyAlignment="1">
      <alignment horizontal="center" vertical="center"/>
    </xf>
    <xf numFmtId="3" fontId="11" fillId="4" borderId="40" xfId="2" applyNumberFormat="1" applyFill="1" applyBorder="1" applyAlignment="1">
      <alignment horizontal="center" vertical="center"/>
    </xf>
    <xf numFmtId="3" fontId="15" fillId="10" borderId="40" xfId="2" applyNumberFormat="1" applyFont="1" applyFill="1" applyBorder="1" applyAlignment="1">
      <alignment horizontal="center" vertical="center"/>
    </xf>
    <xf numFmtId="3" fontId="12" fillId="0" borderId="0" xfId="3" applyNumberFormat="1" applyBorder="1"/>
    <xf numFmtId="0" fontId="0" fillId="0" borderId="1" xfId="0" applyBorder="1"/>
    <xf numFmtId="0" fontId="26" fillId="19" borderId="0" xfId="7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 wrapText="1"/>
    </xf>
    <xf numFmtId="3" fontId="15" fillId="5" borderId="40" xfId="2" applyNumberFormat="1" applyFont="1" applyFill="1" applyBorder="1" applyAlignment="1">
      <alignment horizontal="center" vertical="center" wrapText="1"/>
    </xf>
    <xf numFmtId="0" fontId="0" fillId="21" borderId="40" xfId="0" applyFill="1" applyBorder="1" applyAlignment="1">
      <alignment horizontal="center" vertical="center" wrapText="1"/>
    </xf>
    <xf numFmtId="4" fontId="15" fillId="6" borderId="40" xfId="2" applyNumberFormat="1" applyFont="1" applyFill="1" applyBorder="1" applyAlignment="1">
      <alignment horizontal="center" vertical="center" wrapText="1"/>
    </xf>
    <xf numFmtId="3" fontId="15" fillId="18" borderId="40" xfId="2" applyNumberFormat="1" applyFont="1" applyFill="1" applyBorder="1" applyAlignment="1">
      <alignment horizontal="center" vertical="center" wrapText="1"/>
    </xf>
    <xf numFmtId="3" fontId="15" fillId="26" borderId="40" xfId="2" applyNumberFormat="1" applyFont="1" applyFill="1" applyBorder="1" applyAlignment="1">
      <alignment horizontal="center" vertical="center" wrapText="1"/>
    </xf>
    <xf numFmtId="3" fontId="15" fillId="6" borderId="40" xfId="2" applyNumberFormat="1" applyFont="1" applyFill="1" applyBorder="1" applyAlignment="1">
      <alignment horizontal="center" vertical="center" wrapText="1"/>
    </xf>
    <xf numFmtId="3" fontId="15" fillId="25" borderId="40" xfId="2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0" fillId="27" borderId="1" xfId="0" applyNumberFormat="1" applyFill="1" applyBorder="1" applyAlignment="1">
      <alignment horizontal="center" vertical="center"/>
    </xf>
    <xf numFmtId="3" fontId="30" fillId="16" borderId="33" xfId="0" applyNumberFormat="1" applyFont="1" applyFill="1" applyBorder="1" applyAlignment="1">
      <alignment horizontal="center" vertical="center"/>
    </xf>
    <xf numFmtId="0" fontId="34" fillId="27" borderId="40" xfId="3" applyFont="1" applyFill="1" applyBorder="1" applyAlignment="1">
      <alignment vertical="center" wrapText="1"/>
    </xf>
    <xf numFmtId="0" fontId="29" fillId="0" borderId="32" xfId="0" applyNumberFormat="1" applyFont="1" applyBorder="1" applyAlignment="1">
      <alignment horizontal="center" vertical="center" wrapText="1"/>
    </xf>
    <xf numFmtId="0" fontId="0" fillId="29" borderId="1" xfId="0" applyFill="1" applyBorder="1"/>
    <xf numFmtId="3" fontId="0" fillId="29" borderId="1" xfId="0" applyNumberFormat="1" applyFill="1" applyBorder="1" applyAlignment="1">
      <alignment horizontal="center" vertical="center"/>
    </xf>
    <xf numFmtId="3" fontId="15" fillId="16" borderId="33" xfId="2" applyNumberFormat="1" applyFont="1" applyFill="1" applyBorder="1" applyAlignment="1">
      <alignment horizontal="center" vertical="center"/>
    </xf>
    <xf numFmtId="0" fontId="36" fillId="0" borderId="32" xfId="0" applyNumberFormat="1" applyFont="1" applyBorder="1" applyAlignment="1">
      <alignment horizontal="center" vertical="center" wrapText="1"/>
    </xf>
    <xf numFmtId="0" fontId="37" fillId="16" borderId="40" xfId="0" applyFont="1" applyFill="1" applyBorder="1" applyAlignment="1">
      <alignment horizontal="center" vertical="center"/>
    </xf>
    <xf numFmtId="49" fontId="36" fillId="0" borderId="32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15" fillId="0" borderId="31" xfId="2" applyNumberFormat="1" applyFont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15" fillId="0" borderId="0" xfId="2" applyNumberFormat="1" applyFont="1" applyBorder="1" applyAlignment="1">
      <alignment horizontal="center" vertical="center"/>
    </xf>
    <xf numFmtId="0" fontId="30" fillId="16" borderId="41" xfId="0" applyFont="1" applyFill="1" applyBorder="1" applyAlignment="1">
      <alignment horizontal="center" vertical="center" wrapText="1"/>
    </xf>
    <xf numFmtId="0" fontId="30" fillId="16" borderId="14" xfId="0" applyFont="1" applyFill="1" applyBorder="1" applyAlignment="1">
      <alignment horizontal="center" vertical="center" wrapText="1"/>
    </xf>
    <xf numFmtId="1" fontId="29" fillId="0" borderId="32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30" xfId="3" applyFont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0" fontId="30" fillId="21" borderId="25" xfId="0" applyFont="1" applyFill="1" applyBorder="1" applyAlignment="1">
      <alignment horizontal="center" vertical="center" wrapText="1"/>
    </xf>
    <xf numFmtId="0" fontId="7" fillId="11" borderId="31" xfId="3" applyFont="1" applyFill="1" applyBorder="1" applyAlignment="1">
      <alignment vertical="center" wrapText="1"/>
    </xf>
    <xf numFmtId="49" fontId="13" fillId="2" borderId="43" xfId="2" applyNumberFormat="1" applyFont="1" applyFill="1" applyBorder="1" applyAlignment="1">
      <alignment horizontal="center" vertical="center" wrapText="1"/>
    </xf>
    <xf numFmtId="49" fontId="13" fillId="12" borderId="42" xfId="2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2" fillId="0" borderId="0" xfId="3" applyAlignment="1">
      <alignment horizontal="center"/>
    </xf>
    <xf numFmtId="3" fontId="36" fillId="0" borderId="32" xfId="0" applyNumberFormat="1" applyFont="1" applyBorder="1" applyAlignment="1">
      <alignment horizontal="center" vertical="center" wrapText="1"/>
    </xf>
    <xf numFmtId="0" fontId="7" fillId="30" borderId="1" xfId="3" applyFont="1" applyFill="1" applyBorder="1" applyAlignment="1">
      <alignment horizontal="left" vertical="center" wrapText="1"/>
    </xf>
    <xf numFmtId="0" fontId="3" fillId="30" borderId="2" xfId="3" applyFont="1" applyFill="1" applyBorder="1" applyAlignment="1">
      <alignment vertical="center" wrapText="1"/>
    </xf>
    <xf numFmtId="0" fontId="3" fillId="30" borderId="1" xfId="3" applyFont="1" applyFill="1" applyBorder="1" applyAlignment="1">
      <alignment vertical="center" wrapText="1"/>
    </xf>
    <xf numFmtId="0" fontId="3" fillId="30" borderId="1" xfId="3" applyFont="1" applyFill="1" applyBorder="1" applyAlignment="1">
      <alignment horizontal="left" vertical="center" wrapText="1"/>
    </xf>
    <xf numFmtId="0" fontId="34" fillId="30" borderId="1" xfId="3" applyFont="1" applyFill="1" applyBorder="1" applyAlignment="1">
      <alignment vertical="center" wrapText="1"/>
    </xf>
    <xf numFmtId="0" fontId="3" fillId="30" borderId="44" xfId="3" applyFont="1" applyFill="1" applyBorder="1" applyAlignment="1">
      <alignment vertical="center" wrapText="1"/>
    </xf>
    <xf numFmtId="3" fontId="15" fillId="31" borderId="1" xfId="2" applyNumberFormat="1" applyFont="1" applyFill="1" applyBorder="1" applyAlignment="1">
      <alignment horizontal="center" vertical="center"/>
    </xf>
    <xf numFmtId="0" fontId="7" fillId="30" borderId="1" xfId="6" applyFont="1" applyFill="1" applyBorder="1" applyAlignment="1" applyProtection="1">
      <alignment horizontal="left" vertical="center" wrapText="1"/>
      <protection locked="0"/>
    </xf>
    <xf numFmtId="0" fontId="7" fillId="30" borderId="1" xfId="3" applyFont="1" applyFill="1" applyBorder="1" applyAlignment="1">
      <alignment vertical="center" wrapText="1"/>
    </xf>
    <xf numFmtId="0" fontId="7" fillId="11" borderId="31" xfId="3" quotePrefix="1" applyFont="1" applyFill="1" applyBorder="1" applyAlignment="1">
      <alignment horizontal="left" vertical="center" wrapText="1"/>
    </xf>
    <xf numFmtId="3" fontId="11" fillId="31" borderId="1" xfId="2" applyNumberFormat="1" applyFont="1" applyFill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 wrapText="1"/>
    </xf>
    <xf numFmtId="0" fontId="7" fillId="27" borderId="40" xfId="3" applyFont="1" applyFill="1" applyBorder="1" applyAlignment="1">
      <alignment horizontal="left" vertical="center" wrapText="1"/>
    </xf>
    <xf numFmtId="3" fontId="29" fillId="16" borderId="1" xfId="0" applyNumberFormat="1" applyFont="1" applyFill="1" applyBorder="1" applyAlignment="1">
      <alignment horizontal="center" vertical="center" wrapText="1"/>
    </xf>
    <xf numFmtId="3" fontId="30" fillId="16" borderId="32" xfId="0" applyNumberFormat="1" applyFont="1" applyFill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 wrapText="1"/>
    </xf>
    <xf numFmtId="0" fontId="0" fillId="15" borderId="40" xfId="0" applyFill="1" applyBorder="1" applyAlignment="1">
      <alignment horizontal="center" vertical="center" wrapText="1"/>
    </xf>
    <xf numFmtId="3" fontId="15" fillId="0" borderId="32" xfId="2" applyNumberFormat="1" applyFont="1" applyBorder="1" applyAlignment="1">
      <alignment horizontal="center" vertical="center"/>
    </xf>
    <xf numFmtId="0" fontId="36" fillId="0" borderId="31" xfId="0" applyNumberFormat="1" applyFont="1" applyBorder="1" applyAlignment="1">
      <alignment horizontal="center" vertical="center" wrapText="1"/>
    </xf>
    <xf numFmtId="3" fontId="15" fillId="20" borderId="40" xfId="2" applyNumberFormat="1" applyFont="1" applyFill="1" applyBorder="1" applyAlignment="1">
      <alignment horizontal="center" vertical="center"/>
    </xf>
    <xf numFmtId="0" fontId="11" fillId="0" borderId="1" xfId="2" applyBorder="1" applyAlignment="1">
      <alignment horizontal="center" vertical="center"/>
    </xf>
    <xf numFmtId="0" fontId="11" fillId="0" borderId="1" xfId="2" applyBorder="1" applyAlignment="1">
      <alignment vertical="center"/>
    </xf>
    <xf numFmtId="0" fontId="36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3" fillId="11" borderId="33" xfId="3" applyFont="1" applyFill="1" applyBorder="1" applyAlignment="1">
      <alignment vertical="center" wrapText="1"/>
    </xf>
    <xf numFmtId="0" fontId="7" fillId="11" borderId="1" xfId="6" applyFont="1" applyFill="1" applyBorder="1" applyAlignment="1" applyProtection="1">
      <alignment vertical="center" wrapText="1"/>
      <protection locked="0"/>
    </xf>
    <xf numFmtId="0" fontId="7" fillId="11" borderId="31" xfId="6" applyFont="1" applyFill="1" applyBorder="1" applyAlignment="1" applyProtection="1">
      <alignment vertical="center" wrapText="1"/>
      <protection locked="0"/>
    </xf>
    <xf numFmtId="0" fontId="3" fillId="11" borderId="33" xfId="3" applyFont="1" applyFill="1" applyBorder="1" applyAlignment="1">
      <alignment horizontal="left" vertical="center" wrapText="1"/>
    </xf>
    <xf numFmtId="0" fontId="7" fillId="11" borderId="33" xfId="3" applyFont="1" applyFill="1" applyBorder="1" applyAlignment="1">
      <alignment horizontal="left" vertical="center" wrapText="1"/>
    </xf>
    <xf numFmtId="0" fontId="7" fillId="11" borderId="2" xfId="3" applyFont="1" applyFill="1" applyBorder="1" applyAlignment="1">
      <alignment horizontal="left" vertical="center" wrapText="1"/>
    </xf>
    <xf numFmtId="0" fontId="7" fillId="11" borderId="1" xfId="6" quotePrefix="1" applyFont="1" applyFill="1" applyBorder="1" applyAlignment="1" applyProtection="1">
      <alignment horizontal="left" vertical="center" wrapText="1"/>
      <protection locked="0"/>
    </xf>
    <xf numFmtId="0" fontId="7" fillId="11" borderId="1" xfId="3" quotePrefix="1" applyFont="1" applyFill="1" applyBorder="1" applyAlignment="1">
      <alignment horizontal="left" vertical="center" wrapText="1"/>
    </xf>
    <xf numFmtId="0" fontId="7" fillId="11" borderId="27" xfId="3" applyFont="1" applyFill="1" applyBorder="1" applyAlignment="1">
      <alignment horizontal="left" vertical="center" wrapText="1"/>
    </xf>
    <xf numFmtId="0" fontId="3" fillId="11" borderId="27" xfId="3" applyFont="1" applyFill="1" applyBorder="1" applyAlignment="1">
      <alignment horizontal="left" vertical="center" wrapText="1"/>
    </xf>
    <xf numFmtId="0" fontId="3" fillId="11" borderId="12" xfId="3" applyFont="1" applyFill="1" applyBorder="1" applyAlignment="1">
      <alignment horizontal="left" vertical="center" wrapText="1"/>
    </xf>
    <xf numFmtId="0" fontId="7" fillId="11" borderId="27" xfId="3" quotePrefix="1" applyFont="1" applyFill="1" applyBorder="1" applyAlignment="1">
      <alignment horizontal="left" vertical="center" wrapText="1"/>
    </xf>
    <xf numFmtId="0" fontId="7" fillId="11" borderId="31" xfId="6" quotePrefix="1" applyFont="1" applyFill="1" applyBorder="1" applyAlignment="1" applyProtection="1">
      <alignment horizontal="left" vertical="center" wrapText="1"/>
      <protection locked="0"/>
    </xf>
    <xf numFmtId="0" fontId="34" fillId="27" borderId="2" xfId="3" applyFont="1" applyFill="1" applyBorder="1" applyAlignment="1">
      <alignment vertical="center" wrapText="1"/>
    </xf>
    <xf numFmtId="0" fontId="3" fillId="30" borderId="2" xfId="3" applyFont="1" applyFill="1" applyBorder="1" applyAlignment="1">
      <alignment horizontal="left" vertical="center" wrapText="1"/>
    </xf>
    <xf numFmtId="0" fontId="7" fillId="30" borderId="44" xfId="6" applyFont="1" applyFill="1" applyBorder="1" applyAlignment="1" applyProtection="1">
      <alignment horizontal="left" vertical="center" wrapText="1"/>
      <protection locked="0"/>
    </xf>
    <xf numFmtId="0" fontId="7" fillId="30" borderId="2" xfId="3" applyFont="1" applyFill="1" applyBorder="1" applyAlignment="1">
      <alignment vertical="center" wrapText="1"/>
    </xf>
    <xf numFmtId="0" fontId="15" fillId="0" borderId="32" xfId="2" applyNumberFormat="1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 wrapText="1"/>
    </xf>
    <xf numFmtId="3" fontId="11" fillId="4" borderId="39" xfId="2" applyNumberFormat="1" applyFont="1" applyFill="1" applyBorder="1" applyAlignment="1">
      <alignment horizontal="center" vertical="center"/>
    </xf>
    <xf numFmtId="3" fontId="15" fillId="4" borderId="12" xfId="2" applyNumberFormat="1" applyFont="1" applyFill="1" applyBorder="1" applyAlignment="1">
      <alignment horizontal="center" vertical="center"/>
    </xf>
    <xf numFmtId="3" fontId="11" fillId="4" borderId="39" xfId="2" applyNumberFormat="1" applyFill="1" applyBorder="1" applyAlignment="1">
      <alignment horizontal="center" vertical="center"/>
    </xf>
    <xf numFmtId="3" fontId="11" fillId="4" borderId="40" xfId="2" applyNumberFormat="1" applyFont="1" applyFill="1" applyBorder="1" applyAlignment="1">
      <alignment horizontal="center" vertical="center"/>
    </xf>
    <xf numFmtId="3" fontId="11" fillId="4" borderId="1" xfId="2" applyNumberFormat="1" applyFont="1" applyFill="1" applyBorder="1" applyAlignment="1">
      <alignment horizontal="center" vertical="center"/>
    </xf>
    <xf numFmtId="3" fontId="11" fillId="4" borderId="1" xfId="2" applyNumberForma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 wrapText="1"/>
    </xf>
    <xf numFmtId="3" fontId="15" fillId="16" borderId="41" xfId="2" applyNumberFormat="1" applyFont="1" applyFill="1" applyBorder="1" applyAlignment="1">
      <alignment horizontal="center" vertical="center"/>
    </xf>
    <xf numFmtId="0" fontId="37" fillId="16" borderId="31" xfId="0" applyFont="1" applyFill="1" applyBorder="1" applyAlignment="1">
      <alignment horizontal="center" vertical="center"/>
    </xf>
    <xf numFmtId="3" fontId="15" fillId="16" borderId="40" xfId="2" applyNumberFormat="1" applyFont="1" applyFill="1" applyBorder="1" applyAlignment="1">
      <alignment horizontal="center" vertical="center"/>
    </xf>
    <xf numFmtId="0" fontId="30" fillId="16" borderId="31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/>
    </xf>
    <xf numFmtId="0" fontId="37" fillId="16" borderId="41" xfId="0" applyFont="1" applyFill="1" applyBorder="1" applyAlignment="1">
      <alignment horizontal="center" vertical="center"/>
    </xf>
    <xf numFmtId="3" fontId="15" fillId="16" borderId="14" xfId="2" applyNumberFormat="1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center" vertical="center"/>
    </xf>
    <xf numFmtId="3" fontId="29" fillId="16" borderId="40" xfId="0" applyNumberFormat="1" applyFont="1" applyFill="1" applyBorder="1" applyAlignment="1">
      <alignment horizontal="center" vertical="center" wrapText="1"/>
    </xf>
    <xf numFmtId="3" fontId="30" fillId="16" borderId="14" xfId="0" applyNumberFormat="1" applyFont="1" applyFill="1" applyBorder="1" applyAlignment="1">
      <alignment horizontal="center" vertical="center"/>
    </xf>
    <xf numFmtId="3" fontId="15" fillId="26" borderId="29" xfId="2" applyNumberFormat="1" applyFont="1" applyFill="1" applyBorder="1" applyAlignment="1">
      <alignment horizontal="center" vertical="center" wrapText="1"/>
    </xf>
    <xf numFmtId="0" fontId="30" fillId="15" borderId="26" xfId="0" applyFont="1" applyFill="1" applyBorder="1" applyAlignment="1">
      <alignment horizontal="center" vertical="center" wrapText="1"/>
    </xf>
    <xf numFmtId="0" fontId="0" fillId="15" borderId="32" xfId="0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3" fontId="15" fillId="3" borderId="26" xfId="2" applyNumberFormat="1" applyFont="1" applyFill="1" applyBorder="1" applyAlignment="1">
      <alignment horizontal="center" vertical="center" wrapText="1"/>
    </xf>
    <xf numFmtId="3" fontId="15" fillId="0" borderId="26" xfId="2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0" fillId="21" borderId="35" xfId="0" applyFont="1" applyFill="1" applyBorder="1" applyAlignment="1">
      <alignment horizontal="center" vertical="center" wrapText="1"/>
    </xf>
    <xf numFmtId="3" fontId="15" fillId="0" borderId="25" xfId="2" applyNumberFormat="1" applyFont="1" applyBorder="1" applyAlignment="1">
      <alignment horizontal="center" vertical="center"/>
    </xf>
    <xf numFmtId="0" fontId="0" fillId="15" borderId="26" xfId="0" applyFill="1" applyBorder="1" applyAlignment="1">
      <alignment horizontal="center" vertical="center" wrapText="1"/>
    </xf>
    <xf numFmtId="0" fontId="0" fillId="15" borderId="31" xfId="0" applyFill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 wrapText="1"/>
    </xf>
    <xf numFmtId="3" fontId="15" fillId="3" borderId="25" xfId="2" applyNumberFormat="1" applyFont="1" applyFill="1" applyBorder="1" applyAlignment="1">
      <alignment horizontal="center" vertical="center" wrapText="1"/>
    </xf>
    <xf numFmtId="0" fontId="30" fillId="15" borderId="35" xfId="0" applyFont="1" applyFill="1" applyBorder="1" applyAlignment="1">
      <alignment horizontal="center" vertical="center" wrapText="1"/>
    </xf>
    <xf numFmtId="3" fontId="15" fillId="0" borderId="35" xfId="2" applyNumberFormat="1" applyFont="1" applyBorder="1" applyAlignment="1">
      <alignment horizontal="center" vertical="center"/>
    </xf>
    <xf numFmtId="0" fontId="36" fillId="0" borderId="26" xfId="0" applyNumberFormat="1" applyFont="1" applyBorder="1" applyAlignment="1">
      <alignment horizontal="center" vertical="center" wrapText="1"/>
    </xf>
    <xf numFmtId="0" fontId="0" fillId="21" borderId="26" xfId="0" applyFill="1" applyBorder="1" applyAlignment="1">
      <alignment horizontal="center" vertical="center" wrapText="1"/>
    </xf>
    <xf numFmtId="0" fontId="36" fillId="0" borderId="25" xfId="0" applyNumberFormat="1" applyFont="1" applyBorder="1" applyAlignment="1">
      <alignment horizontal="center" vertical="center" wrapText="1"/>
    </xf>
    <xf numFmtId="3" fontId="15" fillId="3" borderId="31" xfId="2" applyNumberFormat="1" applyFont="1" applyFill="1" applyBorder="1" applyAlignment="1">
      <alignment horizontal="center" vertical="center" wrapText="1"/>
    </xf>
    <xf numFmtId="3" fontId="15" fillId="3" borderId="32" xfId="2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30" fillId="21" borderId="31" xfId="0" applyFont="1" applyFill="1" applyBorder="1" applyAlignment="1">
      <alignment horizontal="center" vertical="center" wrapText="1"/>
    </xf>
    <xf numFmtId="3" fontId="15" fillId="0" borderId="1" xfId="2" applyNumberFormat="1" applyFont="1" applyBorder="1" applyAlignment="1">
      <alignment horizontal="center" vertical="center" wrapText="1"/>
    </xf>
    <xf numFmtId="3" fontId="15" fillId="29" borderId="35" xfId="2" applyNumberFormat="1" applyFont="1" applyFill="1" applyBorder="1" applyAlignment="1">
      <alignment horizontal="center" vertical="center" wrapText="1"/>
    </xf>
    <xf numFmtId="3" fontId="36" fillId="0" borderId="31" xfId="0" applyNumberFormat="1" applyFont="1" applyBorder="1" applyAlignment="1">
      <alignment horizontal="center" vertical="center" wrapText="1"/>
    </xf>
    <xf numFmtId="4" fontId="15" fillId="6" borderId="12" xfId="2" applyNumberFormat="1" applyFont="1" applyFill="1" applyBorder="1" applyAlignment="1">
      <alignment horizontal="center" vertical="center" wrapText="1"/>
    </xf>
    <xf numFmtId="3" fontId="15" fillId="18" borderId="27" xfId="2" applyNumberFormat="1" applyFont="1" applyFill="1" applyBorder="1" applyAlignment="1">
      <alignment horizontal="center" vertical="center" wrapText="1"/>
    </xf>
    <xf numFmtId="3" fontId="15" fillId="26" borderId="27" xfId="2" applyNumberFormat="1" applyFont="1" applyFill="1" applyBorder="1" applyAlignment="1">
      <alignment horizontal="center" vertical="center" wrapText="1"/>
    </xf>
    <xf numFmtId="3" fontId="15" fillId="6" borderId="12" xfId="2" applyNumberFormat="1" applyFont="1" applyFill="1" applyBorder="1" applyAlignment="1">
      <alignment horizontal="center" vertical="center" wrapText="1"/>
    </xf>
    <xf numFmtId="4" fontId="11" fillId="6" borderId="31" xfId="2" applyNumberFormat="1" applyFont="1" applyFill="1" applyBorder="1" applyAlignment="1">
      <alignment horizontal="center" vertical="center" wrapText="1"/>
    </xf>
    <xf numFmtId="3" fontId="15" fillId="31" borderId="35" xfId="2" applyNumberFormat="1" applyFont="1" applyFill="1" applyBorder="1" applyAlignment="1">
      <alignment horizontal="center" vertical="center"/>
    </xf>
    <xf numFmtId="0" fontId="23" fillId="15" borderId="6" xfId="3" applyFont="1" applyFill="1" applyBorder="1" applyAlignment="1">
      <alignment horizontal="center" vertical="center"/>
    </xf>
    <xf numFmtId="0" fontId="23" fillId="15" borderId="7" xfId="3" applyFont="1" applyFill="1" applyBorder="1" applyAlignment="1">
      <alignment horizontal="center" vertical="center"/>
    </xf>
    <xf numFmtId="0" fontId="23" fillId="15" borderId="9" xfId="3" applyFont="1" applyFill="1" applyBorder="1" applyAlignment="1">
      <alignment horizontal="center" vertical="center"/>
    </xf>
    <xf numFmtId="0" fontId="23" fillId="15" borderId="8" xfId="3" applyFont="1" applyFill="1" applyBorder="1" applyAlignment="1">
      <alignment horizontal="center" vertical="center"/>
    </xf>
    <xf numFmtId="0" fontId="23" fillId="15" borderId="0" xfId="3" applyFont="1" applyFill="1" applyBorder="1" applyAlignment="1">
      <alignment horizontal="center" vertical="center"/>
    </xf>
    <xf numFmtId="0" fontId="23" fillId="15" borderId="19" xfId="3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</cellXfs>
  <cellStyles count="10">
    <cellStyle name="Гиперссылка 2" xfId="1"/>
    <cellStyle name="Обычный" xfId="0" builtinId="0"/>
    <cellStyle name="Обычный 2" xfId="2"/>
    <cellStyle name="Обычный 2 2" xfId="3"/>
    <cellStyle name="Обычный 2 3" xfId="4"/>
    <cellStyle name="Обычный 2 3 2" xfId="9"/>
    <cellStyle name="Обычный 3" xfId="5"/>
    <cellStyle name="Обычный 4" xfId="8"/>
    <cellStyle name="Обычный_Лист1" xfId="6"/>
    <cellStyle name="Плохой" xfId="7" builtinId="27"/>
  </cellStyles>
  <dxfs count="6">
    <dxf>
      <fill>
        <patternFill patternType="solid">
          <fgColor rgb="FFFCD5B4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K23" sqref="K23"/>
    </sheetView>
  </sheetViews>
  <sheetFormatPr defaultColWidth="8.85546875" defaultRowHeight="15"/>
  <cols>
    <col min="1" max="1" width="50.42578125" customWidth="1"/>
    <col min="2" max="2" width="17.7109375" customWidth="1"/>
    <col min="3" max="3" width="18.140625" customWidth="1"/>
    <col min="4" max="5" width="17.85546875" customWidth="1"/>
  </cols>
  <sheetData>
    <row r="1" spans="1:4" s="67" customFormat="1">
      <c r="A1" s="101" t="s">
        <v>195</v>
      </c>
    </row>
    <row r="2" spans="1:4" s="67" customFormat="1">
      <c r="A2" s="88" t="s">
        <v>45</v>
      </c>
    </row>
    <row r="3" spans="1:4" s="67" customFormat="1">
      <c r="A3" s="88" t="s">
        <v>155</v>
      </c>
    </row>
    <row r="4" spans="1:4" s="67" customFormat="1">
      <c r="A4" s="89" t="s">
        <v>103</v>
      </c>
    </row>
    <row r="5" spans="1:4" s="67" customFormat="1">
      <c r="A5" s="90" t="s">
        <v>89</v>
      </c>
    </row>
    <row r="6" spans="1:4" s="67" customFormat="1">
      <c r="A6" s="91" t="s">
        <v>90</v>
      </c>
    </row>
    <row r="7" spans="1:4" s="67" customFormat="1"/>
    <row r="8" spans="1:4" s="67" customFormat="1">
      <c r="A8" s="101" t="s">
        <v>194</v>
      </c>
    </row>
    <row r="9" spans="1:4">
      <c r="B9" s="102" t="s">
        <v>181</v>
      </c>
      <c r="C9" s="102" t="s">
        <v>182</v>
      </c>
      <c r="D9" s="102" t="s">
        <v>183</v>
      </c>
    </row>
    <row r="10" spans="1:4">
      <c r="A10" s="103" t="s">
        <v>184</v>
      </c>
      <c r="B10" s="104"/>
      <c r="C10" s="104"/>
      <c r="D10" s="104"/>
    </row>
    <row r="11" spans="1:4">
      <c r="A11" s="103" t="s">
        <v>185</v>
      </c>
      <c r="B11" s="105"/>
      <c r="C11" s="104"/>
      <c r="D11" s="104"/>
    </row>
    <row r="12" spans="1:4">
      <c r="A12" s="103" t="s">
        <v>186</v>
      </c>
      <c r="B12" s="104"/>
      <c r="C12" s="106"/>
      <c r="D12" s="104"/>
    </row>
    <row r="13" spans="1:4">
      <c r="A13" s="103" t="s">
        <v>187</v>
      </c>
      <c r="B13" s="106"/>
      <c r="C13" s="104"/>
      <c r="D13" s="106"/>
    </row>
    <row r="14" spans="1:4">
      <c r="A14" s="103" t="s">
        <v>188</v>
      </c>
      <c r="B14" s="104"/>
      <c r="C14" s="104"/>
      <c r="D14" s="104"/>
    </row>
    <row r="15" spans="1:4">
      <c r="A15" s="103" t="s">
        <v>189</v>
      </c>
      <c r="B15" s="104"/>
      <c r="C15" s="106"/>
      <c r="D15" s="104"/>
    </row>
    <row r="16" spans="1:4">
      <c r="A16" s="103" t="s">
        <v>190</v>
      </c>
      <c r="B16" s="105"/>
      <c r="C16" s="104"/>
      <c r="D16" s="104"/>
    </row>
    <row r="17" spans="1:4">
      <c r="A17" s="103" t="s">
        <v>191</v>
      </c>
      <c r="B17" s="104"/>
      <c r="C17" s="104"/>
      <c r="D17" s="104"/>
    </row>
    <row r="18" spans="1:4">
      <c r="A18" s="103" t="s">
        <v>192</v>
      </c>
      <c r="B18" s="106"/>
      <c r="C18" s="106"/>
      <c r="D18" s="106"/>
    </row>
    <row r="20" spans="1:4" ht="73.5">
      <c r="B20" s="107" t="s">
        <v>196</v>
      </c>
      <c r="C20" s="40" t="s">
        <v>92</v>
      </c>
      <c r="D20" s="88" t="s">
        <v>45</v>
      </c>
    </row>
    <row r="21" spans="1:4" ht="43.5">
      <c r="D21" s="88" t="s">
        <v>155</v>
      </c>
    </row>
    <row r="22" spans="1:4" ht="45">
      <c r="D22" s="89" t="s">
        <v>103</v>
      </c>
    </row>
    <row r="23" spans="1:4" ht="44.25">
      <c r="D23" s="90" t="s">
        <v>89</v>
      </c>
    </row>
    <row r="24" spans="1:4" ht="43.5">
      <c r="D24" s="91" t="s">
        <v>90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7"/>
  <sheetViews>
    <sheetView zoomScale="80" zoomScaleNormal="80" workbookViewId="0">
      <pane xSplit="2" ySplit="2" topLeftCell="S3" activePane="bottomRight" state="frozen"/>
      <selection activeCell="B3" sqref="B3"/>
      <selection pane="topRight" activeCell="B3" sqref="B3"/>
      <selection pane="bottomLeft" activeCell="B3" sqref="B3"/>
      <selection pane="bottomRight" activeCell="AA25" sqref="AA25"/>
    </sheetView>
  </sheetViews>
  <sheetFormatPr defaultColWidth="8.85546875" defaultRowHeight="15"/>
  <cols>
    <col min="1" max="1" width="5.28515625" customWidth="1"/>
    <col min="2" max="2" width="50.140625" customWidth="1"/>
    <col min="3" max="3" width="25.5703125" style="67" customWidth="1"/>
    <col min="4" max="4" width="14.42578125" customWidth="1"/>
    <col min="5" max="5" width="10.7109375" customWidth="1"/>
    <col min="6" max="7" width="12.42578125" customWidth="1"/>
    <col min="8" max="8" width="12.42578125" style="67" customWidth="1"/>
    <col min="9" max="9" width="14.85546875" customWidth="1"/>
    <col min="10" max="10" width="6.42578125" customWidth="1"/>
    <col min="11" max="12" width="13.140625" customWidth="1"/>
    <col min="13" max="13" width="12.42578125" customWidth="1"/>
    <col min="14" max="14" width="5.7109375" bestFit="1" customWidth="1"/>
    <col min="15" max="15" width="12.140625" customWidth="1"/>
    <col min="16" max="16" width="5.7109375" bestFit="1" customWidth="1"/>
    <col min="17" max="17" width="13.7109375" customWidth="1"/>
    <col min="18" max="18" width="12.28515625" style="67" hidden="1" customWidth="1"/>
    <col min="19" max="19" width="12.28515625" customWidth="1"/>
    <col min="20" max="20" width="5.7109375" bestFit="1" customWidth="1"/>
    <col min="21" max="21" width="12.140625" customWidth="1"/>
    <col min="22" max="22" width="5.7109375" style="67" bestFit="1" customWidth="1"/>
    <col min="23" max="23" width="13.42578125" customWidth="1"/>
    <col min="24" max="24" width="8.85546875" customWidth="1"/>
    <col min="25" max="25" width="5.7109375" bestFit="1" customWidth="1"/>
    <col min="26" max="26" width="13.85546875" customWidth="1"/>
    <col min="27" max="27" width="5.7109375" bestFit="1" customWidth="1"/>
    <col min="28" max="28" width="15" customWidth="1"/>
    <col min="29" max="29" width="5.7109375" bestFit="1" customWidth="1"/>
    <col min="30" max="30" width="15.140625" customWidth="1"/>
    <col min="31" max="31" width="5.7109375" bestFit="1" customWidth="1"/>
    <col min="32" max="32" width="14.140625" customWidth="1"/>
    <col min="33" max="33" width="7.42578125" customWidth="1"/>
    <col min="34" max="34" width="5.7109375" bestFit="1" customWidth="1"/>
    <col min="35" max="35" width="12.85546875" customWidth="1"/>
    <col min="36" max="36" width="7.85546875" customWidth="1"/>
    <col min="37" max="37" width="5.7109375" bestFit="1" customWidth="1"/>
    <col min="38" max="38" width="15.42578125" customWidth="1"/>
    <col min="39" max="39" width="9.42578125" customWidth="1"/>
    <col min="40" max="41" width="7.28515625" customWidth="1"/>
    <col min="42" max="42" width="7.42578125" customWidth="1"/>
    <col min="43" max="43" width="12.28515625" hidden="1" customWidth="1"/>
    <col min="44" max="44" width="13.28515625" hidden="1" customWidth="1"/>
    <col min="45" max="45" width="13" hidden="1" customWidth="1"/>
  </cols>
  <sheetData>
    <row r="1" spans="1:45" s="7" customFormat="1" ht="128.25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29.1" customHeight="1">
      <c r="A4" s="27">
        <v>1</v>
      </c>
      <c r="B4" s="15" t="s">
        <v>200</v>
      </c>
      <c r="C4" s="271" t="s">
        <v>295</v>
      </c>
      <c r="D4" s="247">
        <v>59</v>
      </c>
      <c r="E4" s="225">
        <v>24</v>
      </c>
      <c r="F4" s="225">
        <v>162</v>
      </c>
      <c r="G4" s="225">
        <v>674</v>
      </c>
      <c r="H4" s="248">
        <v>683</v>
      </c>
      <c r="I4" s="247">
        <v>676</v>
      </c>
      <c r="J4" s="4">
        <f t="shared" ref="J4:J10" si="0">IF(ABS((I4-H4)/H4)&lt;=0.1,1,0)</f>
        <v>1</v>
      </c>
      <c r="K4" s="247">
        <v>41</v>
      </c>
      <c r="L4" s="268">
        <v>891</v>
      </c>
      <c r="M4" s="247">
        <v>99</v>
      </c>
      <c r="N4" s="4">
        <f t="shared" ref="N4:N10" si="1">IF(M4&gt;=90,2,IF(M4&gt;=80,1,0))</f>
        <v>2</v>
      </c>
      <c r="O4" s="268">
        <v>2157</v>
      </c>
      <c r="P4" s="4">
        <f>IF(O4/E4&gt;=13,1,0)</f>
        <v>1</v>
      </c>
      <c r="Q4" s="268">
        <v>1171</v>
      </c>
      <c r="R4" s="247" t="s">
        <v>181</v>
      </c>
      <c r="S4" s="247">
        <v>98</v>
      </c>
      <c r="T4" s="4">
        <f t="shared" ref="T4:T10" si="2">IF(S4&gt;=90,2,IF(S4&gt;=80,1,0))</f>
        <v>2</v>
      </c>
      <c r="U4" s="189"/>
      <c r="V4" s="4">
        <f t="shared" ref="V4:V10" si="3">IF(U4&gt;=90,2,IF(U4&gt;=80,1,0))</f>
        <v>0</v>
      </c>
      <c r="W4" s="268">
        <v>23814</v>
      </c>
      <c r="X4" s="5">
        <f t="shared" ref="X4:X10" si="4">ROUND($W4/($I4-$F4)/13,2)</f>
        <v>3.56</v>
      </c>
      <c r="Y4" s="4">
        <f>IF(W4/(I4-F4)/13&gt;=2.5,1,0)</f>
        <v>1</v>
      </c>
      <c r="Z4" s="268">
        <v>12691</v>
      </c>
      <c r="AA4" s="4">
        <f>IF(Z4/I4&gt;=6,1,0)</f>
        <v>1</v>
      </c>
      <c r="AB4" s="247">
        <v>95</v>
      </c>
      <c r="AC4" s="4">
        <f t="shared" ref="AC4:AC10" si="5">IF(AB4&gt;=90,2,IF(AB4&gt;=80,1,0))</f>
        <v>2</v>
      </c>
      <c r="AD4" s="247">
        <v>93</v>
      </c>
      <c r="AE4" s="4">
        <f>IF(AD4&gt;=90,2,IF(AD4&gt;=80,1,0))</f>
        <v>2</v>
      </c>
      <c r="AF4" s="268">
        <v>6493</v>
      </c>
      <c r="AG4" s="5">
        <f t="shared" ref="AG4:AG10" si="6">AF4/L4</f>
        <v>7.2873176206509536</v>
      </c>
      <c r="AH4" s="4">
        <f t="shared" ref="AH4:AH10" si="7">IF(AG4&gt;12,3,IF(AG4&gt;4,2,IF(AG4&gt;1,1,0)))</f>
        <v>2</v>
      </c>
      <c r="AI4" s="268">
        <v>3990</v>
      </c>
      <c r="AJ4" s="6">
        <f t="shared" ref="AJ4:AJ10" si="8">AI4/I4</f>
        <v>5.9023668639053257</v>
      </c>
      <c r="AK4" s="4">
        <f>IF(AJ4&gt;=4,2,IF(AJ4&gt;1,1,0))</f>
        <v>2</v>
      </c>
      <c r="AL4" s="268">
        <v>3700</v>
      </c>
      <c r="AM4" s="6">
        <f t="shared" ref="AM4:AM10" si="9">AL4/D4</f>
        <v>62.711864406779661</v>
      </c>
      <c r="AN4" s="4">
        <f t="shared" ref="AN4:AN10" si="10">IF(AM4&gt;23,3,IF(AM4&gt;12,2,IF(AM4&gt;4,1,0)))</f>
        <v>3</v>
      </c>
      <c r="AO4" s="97">
        <f>J4+N4+P4+T4+V4+Y4+AA4+AC4+AE4+AH4+AK4+AN4</f>
        <v>19</v>
      </c>
      <c r="AP4" s="97">
        <f>ROUND(AO4/$AO$2*100,0)</f>
        <v>95</v>
      </c>
      <c r="AQ4" s="94" t="str">
        <f t="shared" ref="AQ4:AQ10" si="11">IF(AND(OR($B$3="октябрь",$B$3="декабрь",$B$3="март",$B$3="май"),R4="четверть"),"выставляются","нет")</f>
        <v>нет</v>
      </c>
      <c r="AR4" s="94" t="str">
        <f t="shared" ref="AR4:AR10" si="12">IF(AND(OR($B$3="ноябрь",$B$3="февраль",$B$3="май"),$R4="триместр"),"выставляются","нет")</f>
        <v>нет</v>
      </c>
      <c r="AS4" s="94" t="str">
        <f t="shared" ref="AS4:AS10" si="13">IF(AND(OR($B$3="декабрь",$B$3="май"),$R4="полугодие"),"выставляются","нет")</f>
        <v>нет</v>
      </c>
    </row>
    <row r="5" spans="1:45" ht="29.1" customHeight="1">
      <c r="A5" s="27">
        <v>4</v>
      </c>
      <c r="B5" s="15" t="s">
        <v>201</v>
      </c>
      <c r="C5" s="271" t="s">
        <v>298</v>
      </c>
      <c r="D5" s="247">
        <v>62</v>
      </c>
      <c r="E5" s="225">
        <v>31</v>
      </c>
      <c r="F5" s="225">
        <v>171</v>
      </c>
      <c r="G5" s="225">
        <v>771</v>
      </c>
      <c r="H5" s="248">
        <v>776</v>
      </c>
      <c r="I5" s="247">
        <v>775</v>
      </c>
      <c r="J5" s="4">
        <f t="shared" si="0"/>
        <v>1</v>
      </c>
      <c r="K5" s="247">
        <v>31</v>
      </c>
      <c r="L5" s="268">
        <v>834</v>
      </c>
      <c r="M5" s="247">
        <v>100</v>
      </c>
      <c r="N5" s="4">
        <f t="shared" si="1"/>
        <v>2</v>
      </c>
      <c r="O5" s="268">
        <v>952</v>
      </c>
      <c r="P5" s="4">
        <f>IF(O5/E5&gt;=13,1,0)</f>
        <v>1</v>
      </c>
      <c r="Q5" s="268">
        <v>888</v>
      </c>
      <c r="R5" s="247" t="s">
        <v>181</v>
      </c>
      <c r="S5" s="247">
        <v>89</v>
      </c>
      <c r="T5" s="4">
        <f t="shared" si="2"/>
        <v>1</v>
      </c>
      <c r="U5" s="189"/>
      <c r="V5" s="4">
        <f t="shared" si="3"/>
        <v>0</v>
      </c>
      <c r="W5" s="268">
        <v>23723</v>
      </c>
      <c r="X5" s="5">
        <f t="shared" si="4"/>
        <v>3.02</v>
      </c>
      <c r="Y5" s="4">
        <f>IF(W5/(I5-F5)/13&gt;=2.5,1,0)</f>
        <v>1</v>
      </c>
      <c r="Z5" s="268">
        <v>11232</v>
      </c>
      <c r="AA5" s="4">
        <f>IF(Z5/I5&gt;=6,1,0)</f>
        <v>1</v>
      </c>
      <c r="AB5" s="247">
        <v>97</v>
      </c>
      <c r="AC5" s="4">
        <f t="shared" si="5"/>
        <v>2</v>
      </c>
      <c r="AD5" s="247">
        <v>91</v>
      </c>
      <c r="AE5" s="4">
        <f>IF(AD5&gt;=90,2,IF(AD5&gt;=80,1,0))</f>
        <v>2</v>
      </c>
      <c r="AF5" s="268">
        <v>8396</v>
      </c>
      <c r="AG5" s="5">
        <f t="shared" si="6"/>
        <v>10.067146282973621</v>
      </c>
      <c r="AH5" s="4">
        <f t="shared" si="7"/>
        <v>2</v>
      </c>
      <c r="AI5" s="268">
        <v>6591</v>
      </c>
      <c r="AJ5" s="6">
        <f t="shared" si="8"/>
        <v>8.5045161290322575</v>
      </c>
      <c r="AK5" s="4">
        <f>IF(AJ5&gt;=4,2,IF(AJ5&gt;1,1,0))</f>
        <v>2</v>
      </c>
      <c r="AL5" s="268">
        <v>2627</v>
      </c>
      <c r="AM5" s="6">
        <f t="shared" si="9"/>
        <v>42.37096774193548</v>
      </c>
      <c r="AN5" s="4">
        <f t="shared" si="10"/>
        <v>3</v>
      </c>
      <c r="AO5" s="97">
        <f>J5+N5+P5+T5+V5+Y5+AA5+AC5+AE5+AH5+AK5+AN5</f>
        <v>18</v>
      </c>
      <c r="AP5" s="97">
        <f>ROUND(AO5/$AO$2*100,0)</f>
        <v>90</v>
      </c>
      <c r="AQ5" s="94" t="str">
        <f t="shared" si="11"/>
        <v>нет</v>
      </c>
      <c r="AR5" s="94" t="str">
        <f t="shared" si="12"/>
        <v>нет</v>
      </c>
      <c r="AS5" s="94" t="str">
        <f t="shared" si="13"/>
        <v>нет</v>
      </c>
    </row>
    <row r="6" spans="1:45" s="67" customFormat="1" ht="29.1" customHeight="1">
      <c r="A6" s="27">
        <v>6</v>
      </c>
      <c r="B6" s="15" t="s">
        <v>26</v>
      </c>
      <c r="C6" s="271" t="s">
        <v>300</v>
      </c>
      <c r="D6" s="247">
        <v>19</v>
      </c>
      <c r="E6" s="225">
        <v>9</v>
      </c>
      <c r="F6" s="225">
        <v>2</v>
      </c>
      <c r="G6" s="225">
        <v>36</v>
      </c>
      <c r="H6" s="248">
        <v>37</v>
      </c>
      <c r="I6" s="247">
        <v>37</v>
      </c>
      <c r="J6" s="4">
        <f t="shared" si="0"/>
        <v>1</v>
      </c>
      <c r="K6" s="247">
        <v>11</v>
      </c>
      <c r="L6" s="268">
        <v>53</v>
      </c>
      <c r="M6" s="247">
        <v>100</v>
      </c>
      <c r="N6" s="4">
        <f t="shared" si="1"/>
        <v>2</v>
      </c>
      <c r="O6" s="268">
        <v>597</v>
      </c>
      <c r="P6" s="4">
        <f>IF(O6/E6&gt;=13,1,0)</f>
        <v>1</v>
      </c>
      <c r="Q6" s="268">
        <v>388</v>
      </c>
      <c r="R6" s="247" t="s">
        <v>181</v>
      </c>
      <c r="S6" s="247">
        <v>99</v>
      </c>
      <c r="T6" s="4">
        <f t="shared" si="2"/>
        <v>2</v>
      </c>
      <c r="U6" s="189"/>
      <c r="V6" s="4">
        <f t="shared" si="3"/>
        <v>0</v>
      </c>
      <c r="W6" s="268">
        <v>2230</v>
      </c>
      <c r="X6" s="5">
        <f t="shared" si="4"/>
        <v>4.9000000000000004</v>
      </c>
      <c r="Y6" s="4">
        <f>IF(W6/(I6-F6)/13&gt;=2.5,1,0)</f>
        <v>1</v>
      </c>
      <c r="Z6" s="268">
        <v>424</v>
      </c>
      <c r="AA6" s="4">
        <f>IF(Z6/I6&gt;=6,1,0)</f>
        <v>1</v>
      </c>
      <c r="AB6" s="247">
        <v>100</v>
      </c>
      <c r="AC6" s="4">
        <f t="shared" si="5"/>
        <v>2</v>
      </c>
      <c r="AD6" s="247">
        <v>100</v>
      </c>
      <c r="AE6" s="4">
        <f>IF(AD6&gt;=90,2,IF(AD6&gt;=80,1,0))</f>
        <v>2</v>
      </c>
      <c r="AF6" s="268">
        <v>70</v>
      </c>
      <c r="AG6" s="5">
        <f t="shared" si="6"/>
        <v>1.320754716981132</v>
      </c>
      <c r="AH6" s="4">
        <f t="shared" si="7"/>
        <v>1</v>
      </c>
      <c r="AI6" s="268">
        <v>64</v>
      </c>
      <c r="AJ6" s="6">
        <f t="shared" si="8"/>
        <v>1.7297297297297298</v>
      </c>
      <c r="AK6" s="4">
        <f>IF(AJ6&gt;=4,2,IF(AJ6&gt;1,1,0))</f>
        <v>1</v>
      </c>
      <c r="AL6" s="268">
        <v>734</v>
      </c>
      <c r="AM6" s="6">
        <f t="shared" si="9"/>
        <v>38.631578947368418</v>
      </c>
      <c r="AN6" s="4">
        <f t="shared" si="10"/>
        <v>3</v>
      </c>
      <c r="AO6" s="97">
        <f>J6+N6+P6+T6+V6+Y6+AA6+AC6+AE6+AH6+AK6+AN6</f>
        <v>17</v>
      </c>
      <c r="AP6" s="97">
        <f>ROUND(AO6/$AO$2*100,0)</f>
        <v>85</v>
      </c>
      <c r="AQ6" s="166" t="str">
        <f t="shared" si="11"/>
        <v>нет</v>
      </c>
      <c r="AR6" s="166" t="str">
        <f t="shared" si="12"/>
        <v>нет</v>
      </c>
      <c r="AS6" s="166" t="str">
        <f t="shared" si="13"/>
        <v>нет</v>
      </c>
    </row>
    <row r="7" spans="1:45" ht="29.1" customHeight="1">
      <c r="A7" s="27">
        <v>7</v>
      </c>
      <c r="B7" s="15" t="s">
        <v>25</v>
      </c>
      <c r="C7" s="271" t="s">
        <v>301</v>
      </c>
      <c r="D7" s="247">
        <v>31</v>
      </c>
      <c r="E7" s="225">
        <v>14</v>
      </c>
      <c r="F7" s="225">
        <v>17</v>
      </c>
      <c r="G7" s="225">
        <v>99</v>
      </c>
      <c r="H7" s="248">
        <v>99</v>
      </c>
      <c r="I7" s="247">
        <v>99</v>
      </c>
      <c r="J7" s="4">
        <f t="shared" si="0"/>
        <v>1</v>
      </c>
      <c r="K7" s="247">
        <v>22</v>
      </c>
      <c r="L7" s="268">
        <v>92</v>
      </c>
      <c r="M7" s="247">
        <v>100</v>
      </c>
      <c r="N7" s="4">
        <f t="shared" si="1"/>
        <v>2</v>
      </c>
      <c r="O7" s="268">
        <v>1443</v>
      </c>
      <c r="P7" s="4">
        <f>IF(O7/E7&gt;=13,1,0)</f>
        <v>1</v>
      </c>
      <c r="Q7" s="268">
        <v>623</v>
      </c>
      <c r="R7" s="247" t="s">
        <v>181</v>
      </c>
      <c r="S7" s="247">
        <v>84</v>
      </c>
      <c r="T7" s="4">
        <f t="shared" si="2"/>
        <v>1</v>
      </c>
      <c r="U7" s="189"/>
      <c r="V7" s="4">
        <f t="shared" si="3"/>
        <v>0</v>
      </c>
      <c r="W7" s="268">
        <v>4021</v>
      </c>
      <c r="X7" s="5">
        <f t="shared" si="4"/>
        <v>3.77</v>
      </c>
      <c r="Y7" s="4">
        <f>IF(W7/(I7-F7)/13&gt;=2.5,1,0)</f>
        <v>1</v>
      </c>
      <c r="Z7" s="268">
        <v>1378</v>
      </c>
      <c r="AA7" s="4">
        <f>IF(Z7/I7&gt;=6,1,0)</f>
        <v>1</v>
      </c>
      <c r="AB7" s="247">
        <v>83</v>
      </c>
      <c r="AC7" s="4">
        <f t="shared" si="5"/>
        <v>1</v>
      </c>
      <c r="AD7" s="247">
        <v>86</v>
      </c>
      <c r="AE7" s="4">
        <f>IF(AD7&gt;=90,2,IF(AD7&gt;=80,1,0))</f>
        <v>1</v>
      </c>
      <c r="AF7" s="268">
        <v>699</v>
      </c>
      <c r="AG7" s="5">
        <f t="shared" si="6"/>
        <v>7.5978260869565215</v>
      </c>
      <c r="AH7" s="4">
        <f t="shared" si="7"/>
        <v>2</v>
      </c>
      <c r="AI7" s="268">
        <v>905</v>
      </c>
      <c r="AJ7" s="6">
        <f t="shared" si="8"/>
        <v>9.1414141414141419</v>
      </c>
      <c r="AK7" s="4">
        <f>IF(AJ7&gt;=4,2,IF(AJ7&gt;1,1,0))</f>
        <v>2</v>
      </c>
      <c r="AL7" s="268">
        <v>1174</v>
      </c>
      <c r="AM7" s="6">
        <f t="shared" si="9"/>
        <v>37.87096774193548</v>
      </c>
      <c r="AN7" s="4">
        <f t="shared" si="10"/>
        <v>3</v>
      </c>
      <c r="AO7" s="97">
        <f>J7+N7+P7+T7+V7+Y7+AA7+AC7+AE7+AH7+AK7+AN7</f>
        <v>16</v>
      </c>
      <c r="AP7" s="97">
        <f>ROUND(AO7/$AO$2*100,0)</f>
        <v>80</v>
      </c>
      <c r="AQ7" s="94" t="str">
        <f t="shared" si="11"/>
        <v>нет</v>
      </c>
      <c r="AR7" s="94" t="str">
        <f t="shared" si="12"/>
        <v>нет</v>
      </c>
      <c r="AS7" s="94" t="str">
        <f t="shared" si="13"/>
        <v>нет</v>
      </c>
    </row>
    <row r="8" spans="1:45" ht="29.1" customHeight="1">
      <c r="A8" s="27">
        <v>3</v>
      </c>
      <c r="B8" s="15" t="s">
        <v>24</v>
      </c>
      <c r="C8" s="271" t="s">
        <v>297</v>
      </c>
      <c r="D8" s="247">
        <v>36</v>
      </c>
      <c r="E8" s="225">
        <v>14</v>
      </c>
      <c r="F8" s="225">
        <v>21</v>
      </c>
      <c r="G8" s="225">
        <v>105</v>
      </c>
      <c r="H8" s="248">
        <v>107</v>
      </c>
      <c r="I8" s="247">
        <v>107</v>
      </c>
      <c r="J8" s="4">
        <f t="shared" si="0"/>
        <v>1</v>
      </c>
      <c r="K8" s="247">
        <v>16</v>
      </c>
      <c r="L8" s="268">
        <v>127</v>
      </c>
      <c r="M8" s="247">
        <v>100</v>
      </c>
      <c r="N8" s="4">
        <f t="shared" si="1"/>
        <v>2</v>
      </c>
      <c r="O8" s="268">
        <v>430</v>
      </c>
      <c r="P8" s="4">
        <f>IF(O8/E8&gt;=13,1,0)</f>
        <v>1</v>
      </c>
      <c r="Q8" s="268">
        <v>521</v>
      </c>
      <c r="R8" s="247" t="s">
        <v>181</v>
      </c>
      <c r="S8" s="247">
        <v>59</v>
      </c>
      <c r="T8" s="4">
        <f t="shared" si="2"/>
        <v>0</v>
      </c>
      <c r="U8" s="189"/>
      <c r="V8" s="4">
        <f t="shared" si="3"/>
        <v>0</v>
      </c>
      <c r="W8" s="268">
        <v>5245</v>
      </c>
      <c r="X8" s="5">
        <f t="shared" si="4"/>
        <v>4.6900000000000004</v>
      </c>
      <c r="Y8" s="86">
        <f>IF(W8/(H8-E8)/13&gt;=1.5,1,0)</f>
        <v>1</v>
      </c>
      <c r="Z8" s="268">
        <v>2331</v>
      </c>
      <c r="AA8" s="86">
        <f>IF(Z8/H8&gt;=3,1,0)</f>
        <v>1</v>
      </c>
      <c r="AB8" s="247">
        <v>98</v>
      </c>
      <c r="AC8" s="4">
        <f t="shared" si="5"/>
        <v>2</v>
      </c>
      <c r="AD8" s="247">
        <v>99</v>
      </c>
      <c r="AE8" s="135">
        <f>IF(AD8&gt;=90,2,IF(AD8&gt;=80,1,0))</f>
        <v>2</v>
      </c>
      <c r="AF8" s="268">
        <v>5</v>
      </c>
      <c r="AG8" s="5">
        <f t="shared" si="6"/>
        <v>3.937007874015748E-2</v>
      </c>
      <c r="AH8" s="135">
        <f t="shared" si="7"/>
        <v>0</v>
      </c>
      <c r="AI8" s="268">
        <v>1</v>
      </c>
      <c r="AJ8" s="6">
        <f t="shared" si="8"/>
        <v>9.3457943925233638E-3</v>
      </c>
      <c r="AK8" s="135">
        <f>AJ8/I8</f>
        <v>8.7343872827321155E-5</v>
      </c>
      <c r="AL8" s="268">
        <v>730</v>
      </c>
      <c r="AM8" s="6">
        <f t="shared" si="9"/>
        <v>20.277777777777779</v>
      </c>
      <c r="AN8" s="4">
        <f t="shared" si="10"/>
        <v>2</v>
      </c>
      <c r="AO8" s="99">
        <f>J8+N8+P8+T8+V8+Y8+AA8+AC8+AN8</f>
        <v>10</v>
      </c>
      <c r="AP8" s="100">
        <f>ROUND(AO8/($AO$2-$AE$2-$AH$2-$AK$2)*100,0)</f>
        <v>77</v>
      </c>
      <c r="AQ8" s="94" t="str">
        <f t="shared" si="11"/>
        <v>нет</v>
      </c>
      <c r="AR8" s="94" t="str">
        <f t="shared" si="12"/>
        <v>нет</v>
      </c>
      <c r="AS8" s="94" t="str">
        <f t="shared" si="13"/>
        <v>нет</v>
      </c>
    </row>
    <row r="9" spans="1:45" ht="29.1" customHeight="1">
      <c r="A9" s="27">
        <v>2</v>
      </c>
      <c r="B9" s="15" t="s">
        <v>199</v>
      </c>
      <c r="C9" s="271" t="s">
        <v>296</v>
      </c>
      <c r="D9" s="247">
        <v>16</v>
      </c>
      <c r="E9" s="225">
        <v>6</v>
      </c>
      <c r="F9" s="225">
        <v>62</v>
      </c>
      <c r="G9" s="225">
        <v>107</v>
      </c>
      <c r="H9" s="248">
        <v>104</v>
      </c>
      <c r="I9" s="247">
        <v>105</v>
      </c>
      <c r="J9" s="4">
        <f t="shared" si="0"/>
        <v>1</v>
      </c>
      <c r="K9" s="247">
        <v>6</v>
      </c>
      <c r="L9" s="268">
        <v>148</v>
      </c>
      <c r="M9" s="247">
        <v>100</v>
      </c>
      <c r="N9" s="4">
        <f t="shared" si="1"/>
        <v>2</v>
      </c>
      <c r="O9" s="268">
        <v>169</v>
      </c>
      <c r="P9" s="35">
        <f>IF(O9/E9&gt;=6,1,0)</f>
        <v>1</v>
      </c>
      <c r="Q9" s="268">
        <v>186</v>
      </c>
      <c r="R9" s="247" t="s">
        <v>181</v>
      </c>
      <c r="S9" s="247">
        <v>76</v>
      </c>
      <c r="T9" s="4">
        <f t="shared" si="2"/>
        <v>0</v>
      </c>
      <c r="U9" s="189"/>
      <c r="V9" s="4">
        <f t="shared" si="3"/>
        <v>0</v>
      </c>
      <c r="W9" s="268">
        <v>3037</v>
      </c>
      <c r="X9" s="5">
        <f t="shared" si="4"/>
        <v>5.43</v>
      </c>
      <c r="Y9" s="4">
        <f>IF(W9/(I9-F9)/13&gt;=2.5,1,0)</f>
        <v>1</v>
      </c>
      <c r="Z9" s="268">
        <v>1620</v>
      </c>
      <c r="AA9" s="4">
        <f>IF(Z9/I9&gt;=6,1,0)</f>
        <v>1</v>
      </c>
      <c r="AB9" s="247">
        <v>98</v>
      </c>
      <c r="AC9" s="4">
        <f t="shared" si="5"/>
        <v>2</v>
      </c>
      <c r="AD9" s="247">
        <v>97</v>
      </c>
      <c r="AE9" s="35">
        <f>IF(AD9&gt;=70,2,IF(AD9&gt;=60,1,0))</f>
        <v>2</v>
      </c>
      <c r="AF9" s="268">
        <v>54</v>
      </c>
      <c r="AG9" s="5">
        <f t="shared" si="6"/>
        <v>0.36486486486486486</v>
      </c>
      <c r="AH9" s="4">
        <f t="shared" si="7"/>
        <v>0</v>
      </c>
      <c r="AI9" s="268">
        <v>486</v>
      </c>
      <c r="AJ9" s="6">
        <f t="shared" si="8"/>
        <v>4.628571428571429</v>
      </c>
      <c r="AK9" s="4">
        <f>IF(AJ9&gt;=4,2,IF(AJ9&gt;1,1,0))</f>
        <v>2</v>
      </c>
      <c r="AL9" s="268">
        <v>401</v>
      </c>
      <c r="AM9" s="6">
        <f t="shared" si="9"/>
        <v>25.0625</v>
      </c>
      <c r="AN9" s="4">
        <f t="shared" si="10"/>
        <v>3</v>
      </c>
      <c r="AO9" s="97">
        <f>J9+N9+P9+T9+V9+Y9+AA9+AC9+AE9+AH9+AK9+AN9</f>
        <v>15</v>
      </c>
      <c r="AP9" s="97">
        <f>ROUND(AO9/$AO$2*100,0)</f>
        <v>75</v>
      </c>
      <c r="AQ9" s="94" t="str">
        <f t="shared" si="11"/>
        <v>нет</v>
      </c>
      <c r="AR9" s="94" t="str">
        <f t="shared" si="12"/>
        <v>нет</v>
      </c>
      <c r="AS9" s="94" t="str">
        <f t="shared" si="13"/>
        <v>нет</v>
      </c>
    </row>
    <row r="10" spans="1:45" s="36" customFormat="1" ht="29.1" customHeight="1">
      <c r="A10" s="27">
        <v>5</v>
      </c>
      <c r="B10" s="15" t="s">
        <v>23</v>
      </c>
      <c r="C10" s="271" t="s">
        <v>299</v>
      </c>
      <c r="D10" s="247">
        <v>70</v>
      </c>
      <c r="E10" s="225">
        <v>35</v>
      </c>
      <c r="F10" s="225">
        <v>180</v>
      </c>
      <c r="G10" s="225">
        <v>865</v>
      </c>
      <c r="H10" s="248">
        <v>869</v>
      </c>
      <c r="I10" s="247">
        <v>871</v>
      </c>
      <c r="J10" s="4">
        <f t="shared" si="0"/>
        <v>1</v>
      </c>
      <c r="K10" s="247">
        <v>36</v>
      </c>
      <c r="L10" s="268">
        <v>1167</v>
      </c>
      <c r="M10" s="247">
        <v>100</v>
      </c>
      <c r="N10" s="4">
        <f t="shared" si="1"/>
        <v>2</v>
      </c>
      <c r="O10" s="268">
        <v>604</v>
      </c>
      <c r="P10" s="4">
        <f>IF(O10/E10&gt;=13,1,0)</f>
        <v>1</v>
      </c>
      <c r="Q10" s="268">
        <v>1238</v>
      </c>
      <c r="R10" s="247" t="s">
        <v>181</v>
      </c>
      <c r="S10" s="247">
        <v>82</v>
      </c>
      <c r="T10" s="4">
        <f t="shared" si="2"/>
        <v>1</v>
      </c>
      <c r="U10" s="189"/>
      <c r="V10" s="4">
        <f t="shared" si="3"/>
        <v>0</v>
      </c>
      <c r="W10" s="268">
        <v>29929</v>
      </c>
      <c r="X10" s="5">
        <f t="shared" si="4"/>
        <v>3.33</v>
      </c>
      <c r="Y10" s="4">
        <f>IF(W10/(I10-F10)/13&gt;=2.5,1,0)</f>
        <v>1</v>
      </c>
      <c r="Z10" s="268">
        <v>13421</v>
      </c>
      <c r="AA10" s="4">
        <f>IF(Z10/I10&gt;=6,1,0)</f>
        <v>1</v>
      </c>
      <c r="AB10" s="247">
        <v>85</v>
      </c>
      <c r="AC10" s="4">
        <f t="shared" si="5"/>
        <v>1</v>
      </c>
      <c r="AD10" s="247">
        <v>79</v>
      </c>
      <c r="AE10" s="4">
        <f>IF(AD10&gt;=90,2,IF(AD10&gt;=80,1,0))</f>
        <v>0</v>
      </c>
      <c r="AF10" s="268">
        <v>11200</v>
      </c>
      <c r="AG10" s="5">
        <f t="shared" si="6"/>
        <v>9.597257926306769</v>
      </c>
      <c r="AH10" s="4">
        <f t="shared" si="7"/>
        <v>2</v>
      </c>
      <c r="AI10" s="268">
        <v>3717</v>
      </c>
      <c r="AJ10" s="6">
        <f t="shared" si="8"/>
        <v>4.2675086107921931</v>
      </c>
      <c r="AK10" s="4">
        <f>IF(AJ10&gt;=4,2,IF(AJ10&gt;1,1,0))</f>
        <v>2</v>
      </c>
      <c r="AL10" s="268">
        <v>3543</v>
      </c>
      <c r="AM10" s="6">
        <f t="shared" si="9"/>
        <v>50.614285714285714</v>
      </c>
      <c r="AN10" s="4">
        <f t="shared" si="10"/>
        <v>3</v>
      </c>
      <c r="AO10" s="97">
        <f>J10+N10+P10+T10+V10+Y10+AA10+AC10+AE10+AH10+AK10+AN10</f>
        <v>15</v>
      </c>
      <c r="AP10" s="97">
        <f>ROUND(AO10/$AO$2*100,0)</f>
        <v>75</v>
      </c>
      <c r="AQ10" s="94" t="str">
        <f t="shared" si="11"/>
        <v>нет</v>
      </c>
      <c r="AR10" s="94" t="str">
        <f t="shared" si="12"/>
        <v>нет</v>
      </c>
      <c r="AS10" s="94" t="str">
        <f t="shared" si="13"/>
        <v>нет</v>
      </c>
    </row>
    <row r="11" spans="1:45" s="67" customFormat="1" ht="16.5" thickBot="1">
      <c r="A11" s="25"/>
      <c r="B11" s="25"/>
      <c r="C11" s="25"/>
      <c r="D11" s="228"/>
      <c r="E11" s="25"/>
      <c r="F11" s="25"/>
      <c r="G11" s="25"/>
      <c r="H11" s="25"/>
      <c r="I11" s="25"/>
      <c r="J11" s="25"/>
      <c r="K11" s="228"/>
      <c r="L11" s="25"/>
      <c r="M11" s="25"/>
      <c r="N11" s="25"/>
      <c r="O11" s="228"/>
      <c r="P11" s="25"/>
      <c r="Q11" s="228"/>
      <c r="R11" s="25"/>
      <c r="S11" s="25"/>
      <c r="U11" s="25"/>
      <c r="V11" s="25"/>
      <c r="W11" s="220"/>
      <c r="AB11" s="220"/>
      <c r="AD11" s="220"/>
      <c r="AL11" s="220"/>
    </row>
    <row r="12" spans="1:45" ht="16.5" thickBot="1">
      <c r="A12" s="21"/>
      <c r="B12" s="21"/>
      <c r="C12" s="25"/>
      <c r="D12" s="21"/>
      <c r="E12" s="21"/>
      <c r="F12" s="21"/>
      <c r="G12" s="21"/>
      <c r="H12" s="25"/>
      <c r="I12" s="21"/>
      <c r="J12" s="21"/>
      <c r="K12" s="21"/>
      <c r="L12" s="21"/>
      <c r="M12" s="21"/>
      <c r="N12" s="21"/>
      <c r="O12" s="21"/>
      <c r="P12" s="21"/>
      <c r="Q12" s="21"/>
      <c r="R12" s="25"/>
      <c r="S12" s="21"/>
      <c r="U12" s="21"/>
      <c r="V12" s="25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2" t="s">
        <v>111</v>
      </c>
      <c r="AK12" s="363"/>
      <c r="AL12" s="363"/>
      <c r="AM12" s="363"/>
      <c r="AN12" s="364"/>
      <c r="AO12" s="51">
        <f>AVERAGE(AO4:AO10)</f>
        <v>15.714285714285714</v>
      </c>
      <c r="AP12" s="46">
        <f>ROUND(AO12/$AO$2*100,0)</f>
        <v>79</v>
      </c>
    </row>
    <row r="13" spans="1:45" ht="15.75">
      <c r="A13" s="21"/>
      <c r="B13" s="21"/>
      <c r="C13" s="25"/>
      <c r="D13" s="21"/>
      <c r="E13" s="21"/>
      <c r="F13" s="21"/>
      <c r="G13" s="21"/>
      <c r="H13" s="25"/>
      <c r="I13" s="21"/>
      <c r="J13" s="21"/>
      <c r="K13" s="21"/>
      <c r="L13" s="21"/>
      <c r="M13" s="21"/>
      <c r="N13" s="21"/>
      <c r="O13" s="21"/>
      <c r="P13" s="21"/>
      <c r="Q13" s="21"/>
      <c r="R13" s="25"/>
      <c r="S13" s="21"/>
      <c r="T13" s="21"/>
    </row>
    <row r="14" spans="1:45" ht="15.75">
      <c r="A14" s="21"/>
      <c r="B14" s="21"/>
      <c r="C14" s="25"/>
      <c r="D14" s="21"/>
      <c r="E14" s="21"/>
      <c r="F14" s="21"/>
      <c r="G14" s="21"/>
      <c r="H14" s="25"/>
      <c r="I14" s="21"/>
      <c r="J14" s="21"/>
      <c r="K14" s="21"/>
      <c r="L14" s="21"/>
      <c r="M14" s="21"/>
      <c r="N14" s="21"/>
      <c r="O14" s="21"/>
      <c r="P14" s="21"/>
      <c r="Q14" s="21"/>
      <c r="R14" s="25"/>
      <c r="S14" s="21"/>
      <c r="T14" s="21"/>
    </row>
    <row r="15" spans="1:45" ht="15.75">
      <c r="A15" s="21"/>
      <c r="B15" s="21"/>
      <c r="C15" s="25"/>
      <c r="D15" s="21"/>
      <c r="E15" s="21"/>
      <c r="F15" s="21"/>
      <c r="G15" s="21"/>
      <c r="H15" s="25"/>
      <c r="I15" s="21"/>
      <c r="J15" s="21"/>
      <c r="K15" s="21"/>
      <c r="L15" s="21"/>
      <c r="M15" s="21"/>
      <c r="N15" s="21"/>
      <c r="O15" s="21"/>
      <c r="P15" s="21"/>
      <c r="Q15" s="21"/>
      <c r="R15" s="25"/>
      <c r="S15" s="21"/>
      <c r="T15" s="21"/>
    </row>
    <row r="16" spans="1:45" ht="15.75">
      <c r="A16" s="21"/>
      <c r="B16" s="21"/>
      <c r="C16" s="25"/>
      <c r="D16" s="21"/>
      <c r="E16" s="21"/>
      <c r="F16" s="21"/>
      <c r="G16" s="21"/>
      <c r="H16" s="25"/>
      <c r="I16" s="21"/>
      <c r="J16" s="21"/>
      <c r="K16" s="21"/>
      <c r="L16" s="21"/>
      <c r="M16" s="21"/>
      <c r="N16" s="21"/>
      <c r="O16" s="21"/>
      <c r="P16" s="21"/>
      <c r="Q16" s="21"/>
      <c r="R16" s="25"/>
      <c r="S16" s="21"/>
      <c r="T16" s="21"/>
    </row>
    <row r="17" spans="1:20" ht="15.75">
      <c r="A17" s="21"/>
      <c r="B17" s="21"/>
      <c r="C17" s="25"/>
      <c r="D17" s="21"/>
      <c r="E17" s="21"/>
      <c r="F17" s="21"/>
      <c r="G17" s="21"/>
      <c r="H17" s="25"/>
      <c r="I17" s="21"/>
      <c r="J17" s="21"/>
      <c r="K17" s="21"/>
      <c r="L17" s="21"/>
      <c r="M17" s="21"/>
      <c r="N17" s="21"/>
      <c r="O17" s="21"/>
      <c r="P17" s="21"/>
      <c r="Q17" s="21"/>
      <c r="R17" s="25"/>
      <c r="S17" s="21"/>
      <c r="T17" s="21"/>
    </row>
    <row r="18" spans="1:20" ht="15.75">
      <c r="A18" s="21"/>
      <c r="B18" s="21"/>
      <c r="C18" s="25"/>
      <c r="D18" s="21"/>
      <c r="E18" s="21"/>
      <c r="F18" s="21"/>
      <c r="G18" s="21"/>
      <c r="H18" s="25"/>
      <c r="I18" s="21"/>
      <c r="J18" s="21"/>
      <c r="K18" s="21"/>
      <c r="L18" s="21"/>
      <c r="M18" s="21"/>
      <c r="N18" s="21"/>
      <c r="O18" s="21"/>
      <c r="P18" s="21"/>
      <c r="Q18" s="21"/>
      <c r="R18" s="25"/>
      <c r="S18" s="21"/>
      <c r="T18" s="21"/>
    </row>
    <row r="19" spans="1:20" ht="15.75">
      <c r="A19" s="21"/>
      <c r="B19" s="21"/>
      <c r="C19" s="25"/>
      <c r="D19" s="21"/>
      <c r="E19" s="21"/>
      <c r="F19" s="21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21"/>
      <c r="R19" s="25"/>
      <c r="S19" s="21"/>
      <c r="T19" s="21"/>
    </row>
    <row r="20" spans="1:20" ht="15.75">
      <c r="A20" s="21"/>
      <c r="B20" s="21"/>
      <c r="C20" s="25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21"/>
      <c r="R20" s="25"/>
      <c r="S20" s="21"/>
      <c r="T20" s="21"/>
    </row>
    <row r="21" spans="1:20" ht="15.75">
      <c r="A21" s="21"/>
      <c r="B21" s="21"/>
      <c r="C21" s="25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21"/>
      <c r="R21" s="25"/>
      <c r="S21" s="21"/>
      <c r="T21" s="21"/>
    </row>
    <row r="22" spans="1:20" ht="15.75">
      <c r="A22" s="21"/>
      <c r="B22" s="21"/>
      <c r="C22" s="25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21"/>
      <c r="R22" s="25"/>
      <c r="S22" s="21"/>
      <c r="T22" s="21"/>
    </row>
    <row r="23" spans="1:20" ht="15.75">
      <c r="A23" s="21"/>
      <c r="B23" s="21"/>
      <c r="C23" s="25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21"/>
      <c r="R23" s="25"/>
      <c r="S23" s="21"/>
      <c r="T23" s="21"/>
    </row>
    <row r="24" spans="1:20" ht="15.75">
      <c r="A24" s="21"/>
      <c r="B24" s="21"/>
      <c r="C24" s="25"/>
      <c r="D24" s="21"/>
      <c r="E24" s="21"/>
      <c r="F24" s="21"/>
      <c r="G24" s="21"/>
      <c r="H24" s="25"/>
      <c r="I24" s="21"/>
      <c r="J24" s="21"/>
      <c r="K24" s="21"/>
      <c r="L24" s="21"/>
      <c r="M24" s="21"/>
      <c r="N24" s="21"/>
      <c r="O24" s="21"/>
      <c r="P24" s="21"/>
      <c r="Q24" s="21"/>
      <c r="R24" s="25"/>
      <c r="S24" s="21"/>
      <c r="T24" s="21"/>
    </row>
    <row r="25" spans="1:20" ht="15.75">
      <c r="A25" s="21"/>
      <c r="B25" s="21"/>
      <c r="C25" s="25"/>
      <c r="D25" s="21"/>
      <c r="E25" s="21"/>
      <c r="F25" s="21"/>
      <c r="G25" s="21"/>
      <c r="H25" s="25"/>
      <c r="I25" s="21"/>
      <c r="J25" s="21"/>
      <c r="K25" s="21"/>
      <c r="L25" s="21"/>
      <c r="M25" s="21"/>
      <c r="N25" s="21"/>
      <c r="O25" s="21"/>
      <c r="P25" s="21"/>
      <c r="Q25" s="21"/>
      <c r="R25" s="25"/>
      <c r="S25" s="21"/>
      <c r="T25" s="21"/>
    </row>
    <row r="26" spans="1:20" ht="15.75">
      <c r="A26" s="21"/>
      <c r="B26" s="21"/>
      <c r="C26" s="25"/>
      <c r="D26" s="21"/>
      <c r="E26" s="21"/>
      <c r="F26" s="21"/>
      <c r="G26" s="21"/>
      <c r="H26" s="25"/>
      <c r="I26" s="21"/>
      <c r="J26" s="21"/>
      <c r="K26" s="21"/>
      <c r="L26" s="21"/>
      <c r="M26" s="21"/>
      <c r="N26" s="21"/>
      <c r="O26" s="21"/>
      <c r="P26" s="21"/>
      <c r="Q26" s="21"/>
      <c r="R26" s="25"/>
      <c r="S26" s="21"/>
      <c r="T26" s="21"/>
    </row>
    <row r="27" spans="1:20" ht="15.75">
      <c r="A27" s="21"/>
      <c r="B27" s="21"/>
      <c r="C27" s="25"/>
      <c r="D27" s="21"/>
      <c r="E27" s="21"/>
      <c r="F27" s="21"/>
      <c r="G27" s="21"/>
      <c r="H27" s="25"/>
      <c r="I27" s="21"/>
      <c r="J27" s="21"/>
      <c r="K27" s="21"/>
      <c r="L27" s="21"/>
      <c r="M27" s="21"/>
      <c r="N27" s="21"/>
      <c r="O27" s="21"/>
      <c r="P27" s="21"/>
      <c r="Q27" s="21"/>
      <c r="R27" s="25"/>
      <c r="S27" s="21"/>
      <c r="T27" s="21"/>
    </row>
    <row r="28" spans="1:20" ht="15.75">
      <c r="A28" s="21"/>
      <c r="B28" s="21"/>
      <c r="C28" s="25"/>
      <c r="D28" s="21"/>
      <c r="E28" s="21"/>
      <c r="F28" s="21"/>
      <c r="G28" s="21"/>
      <c r="H28" s="25"/>
      <c r="I28" s="21"/>
      <c r="J28" s="21"/>
      <c r="K28" s="21"/>
      <c r="L28" s="21"/>
      <c r="M28" s="21"/>
      <c r="N28" s="21"/>
      <c r="O28" s="21"/>
      <c r="P28" s="21"/>
      <c r="Q28" s="21"/>
      <c r="R28" s="25"/>
      <c r="S28" s="21"/>
      <c r="T28" s="21"/>
    </row>
    <row r="29" spans="1:20" ht="15.75">
      <c r="A29" s="21"/>
      <c r="B29" s="21"/>
      <c r="C29" s="25"/>
      <c r="D29" s="21"/>
      <c r="E29" s="21"/>
      <c r="F29" s="21"/>
      <c r="G29" s="21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5"/>
      <c r="S29" s="21"/>
      <c r="T29" s="21"/>
    </row>
    <row r="30" spans="1:20" ht="15.75">
      <c r="A30" s="21"/>
      <c r="B30" s="21"/>
      <c r="C30" s="25"/>
      <c r="D30" s="21"/>
      <c r="E30" s="21"/>
      <c r="F30" s="21"/>
      <c r="G30" s="21"/>
      <c r="H30" s="25"/>
      <c r="I30" s="21"/>
      <c r="J30" s="21"/>
      <c r="K30" s="21"/>
      <c r="L30" s="21"/>
      <c r="M30" s="21"/>
      <c r="N30" s="21"/>
      <c r="O30" s="21"/>
      <c r="P30" s="21"/>
      <c r="Q30" s="21"/>
      <c r="R30" s="25"/>
      <c r="S30" s="21"/>
      <c r="T30" s="21"/>
    </row>
    <row r="31" spans="1:20" ht="15.75">
      <c r="A31" s="21"/>
      <c r="B31" s="21"/>
      <c r="C31" s="25"/>
      <c r="D31" s="21"/>
      <c r="E31" s="21"/>
      <c r="F31" s="21"/>
      <c r="G31" s="21"/>
      <c r="H31" s="25"/>
      <c r="I31" s="21"/>
      <c r="J31" s="21"/>
      <c r="K31" s="21"/>
      <c r="L31" s="21"/>
      <c r="M31" s="21"/>
      <c r="N31" s="21"/>
      <c r="O31" s="21"/>
      <c r="P31" s="21"/>
      <c r="Q31" s="21"/>
      <c r="R31" s="25"/>
      <c r="S31" s="21"/>
      <c r="T31" s="21"/>
    </row>
    <row r="32" spans="1:20" ht="15.75">
      <c r="A32" s="21"/>
      <c r="B32" s="21"/>
      <c r="C32" s="25"/>
      <c r="D32" s="21"/>
      <c r="E32" s="21"/>
      <c r="F32" s="21"/>
      <c r="G32" s="21"/>
      <c r="H32" s="25"/>
      <c r="I32" s="21"/>
      <c r="J32" s="21"/>
      <c r="K32" s="21"/>
      <c r="L32" s="21"/>
      <c r="M32" s="21"/>
      <c r="N32" s="21"/>
      <c r="O32" s="21"/>
      <c r="P32" s="21"/>
      <c r="Q32" s="21"/>
      <c r="R32" s="25"/>
      <c r="S32" s="21"/>
      <c r="T32" s="21"/>
    </row>
    <row r="33" spans="1:20" ht="15.75">
      <c r="A33" s="21"/>
      <c r="B33" s="21"/>
      <c r="C33" s="25"/>
      <c r="D33" s="21"/>
      <c r="E33" s="21"/>
      <c r="F33" s="21"/>
      <c r="G33" s="21"/>
      <c r="H33" s="25"/>
      <c r="I33" s="21"/>
      <c r="J33" s="21"/>
      <c r="K33" s="21"/>
      <c r="L33" s="21"/>
      <c r="M33" s="21"/>
      <c r="N33" s="21"/>
      <c r="O33" s="21"/>
      <c r="P33" s="21"/>
      <c r="Q33" s="21"/>
      <c r="R33" s="25"/>
      <c r="S33" s="21"/>
      <c r="T33" s="21"/>
    </row>
    <row r="34" spans="1:20" ht="15.75">
      <c r="A34" s="21"/>
      <c r="B34" s="21"/>
      <c r="C34" s="25"/>
      <c r="D34" s="21"/>
      <c r="E34" s="21"/>
      <c r="F34" s="21"/>
      <c r="G34" s="21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5"/>
      <c r="S34" s="21"/>
      <c r="T34" s="21"/>
    </row>
    <row r="35" spans="1:20" ht="15.75">
      <c r="A35" s="21"/>
      <c r="B35" s="21"/>
      <c r="C35" s="25"/>
      <c r="D35" s="21"/>
      <c r="E35" s="21"/>
      <c r="F35" s="21"/>
      <c r="G35" s="21"/>
      <c r="H35" s="25"/>
      <c r="I35" s="21"/>
      <c r="J35" s="21"/>
      <c r="K35" s="21"/>
      <c r="L35" s="21"/>
      <c r="M35" s="21"/>
      <c r="N35" s="21"/>
      <c r="O35" s="21"/>
      <c r="P35" s="21"/>
      <c r="Q35" s="21"/>
      <c r="R35" s="25"/>
      <c r="S35" s="21"/>
      <c r="T35" s="21"/>
    </row>
    <row r="36" spans="1:20" ht="15.75">
      <c r="A36" s="21"/>
      <c r="B36" s="21"/>
      <c r="C36" s="25"/>
      <c r="D36" s="21"/>
      <c r="E36" s="21"/>
      <c r="F36" s="21"/>
      <c r="G36" s="21"/>
      <c r="H36" s="25"/>
      <c r="I36" s="21"/>
      <c r="J36" s="21"/>
      <c r="K36" s="21"/>
      <c r="L36" s="21"/>
      <c r="M36" s="21"/>
      <c r="N36" s="21"/>
      <c r="O36" s="21"/>
      <c r="P36" s="21"/>
      <c r="Q36" s="21"/>
      <c r="R36" s="25"/>
      <c r="S36" s="21"/>
      <c r="T36" s="21"/>
    </row>
    <row r="37" spans="1:20" ht="15.75">
      <c r="A37" s="21"/>
      <c r="B37" s="21"/>
      <c r="C37" s="25"/>
      <c r="D37" s="21"/>
      <c r="E37" s="21"/>
      <c r="F37" s="21"/>
      <c r="G37" s="21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5"/>
      <c r="S37" s="21"/>
      <c r="T37" s="21"/>
    </row>
    <row r="38" spans="1:20" ht="15.75">
      <c r="A38" s="21"/>
      <c r="B38" s="21"/>
      <c r="C38" s="25"/>
      <c r="D38" s="21"/>
      <c r="E38" s="21"/>
      <c r="F38" s="21"/>
      <c r="G38" s="21"/>
      <c r="H38" s="25"/>
      <c r="I38" s="21"/>
      <c r="J38" s="21"/>
      <c r="K38" s="21"/>
      <c r="L38" s="21"/>
      <c r="M38" s="21"/>
      <c r="N38" s="21"/>
      <c r="O38" s="21"/>
      <c r="P38" s="21"/>
      <c r="Q38" s="21"/>
      <c r="R38" s="25"/>
      <c r="S38" s="21"/>
      <c r="T38" s="21"/>
    </row>
    <row r="39" spans="1:20" ht="15.75">
      <c r="A39" s="21"/>
      <c r="B39" s="21"/>
      <c r="C39" s="25"/>
      <c r="D39" s="21"/>
      <c r="E39" s="21"/>
      <c r="F39" s="21"/>
      <c r="G39" s="21"/>
      <c r="H39" s="25"/>
      <c r="I39" s="21"/>
      <c r="J39" s="21"/>
      <c r="K39" s="21"/>
      <c r="L39" s="21"/>
      <c r="M39" s="21"/>
      <c r="N39" s="21"/>
      <c r="O39" s="21"/>
      <c r="P39" s="21"/>
      <c r="Q39" s="21"/>
      <c r="R39" s="25"/>
      <c r="S39" s="21"/>
      <c r="T39" s="21"/>
    </row>
    <row r="40" spans="1:20" ht="15.75">
      <c r="A40" s="21"/>
      <c r="B40" s="21"/>
      <c r="C40" s="25"/>
      <c r="D40" s="21"/>
      <c r="E40" s="21"/>
      <c r="F40" s="21"/>
      <c r="G40" s="21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5"/>
      <c r="S40" s="21"/>
      <c r="T40" s="21"/>
    </row>
    <row r="41" spans="1:20" ht="15.75">
      <c r="A41" s="21"/>
      <c r="B41" s="21"/>
      <c r="C41" s="25"/>
      <c r="D41" s="21"/>
      <c r="E41" s="21"/>
      <c r="F41" s="21"/>
      <c r="G41" s="21"/>
      <c r="H41" s="25"/>
      <c r="I41" s="21"/>
      <c r="J41" s="21"/>
      <c r="K41" s="21"/>
      <c r="L41" s="21"/>
      <c r="M41" s="21"/>
      <c r="N41" s="21"/>
      <c r="O41" s="21"/>
      <c r="P41" s="21"/>
      <c r="Q41" s="21"/>
      <c r="R41" s="25"/>
      <c r="S41" s="21"/>
      <c r="T41" s="21"/>
    </row>
    <row r="42" spans="1:20" ht="15.75">
      <c r="A42" s="21"/>
      <c r="B42" s="21"/>
      <c r="C42" s="25"/>
      <c r="D42" s="21"/>
      <c r="E42" s="21"/>
      <c r="F42" s="21"/>
      <c r="G42" s="21"/>
      <c r="H42" s="25"/>
      <c r="I42" s="21"/>
      <c r="J42" s="21"/>
      <c r="K42" s="21"/>
      <c r="L42" s="21"/>
      <c r="M42" s="21"/>
      <c r="N42" s="21"/>
      <c r="O42" s="21"/>
      <c r="P42" s="21"/>
      <c r="Q42" s="21"/>
      <c r="R42" s="25"/>
      <c r="S42" s="21"/>
      <c r="T42" s="21"/>
    </row>
    <row r="43" spans="1:20" ht="15.75">
      <c r="A43" s="21"/>
      <c r="B43" s="21"/>
      <c r="C43" s="25"/>
      <c r="D43" s="21"/>
      <c r="E43" s="21"/>
      <c r="F43" s="21"/>
      <c r="G43" s="21"/>
      <c r="H43" s="25"/>
      <c r="I43" s="21"/>
      <c r="J43" s="21"/>
      <c r="K43" s="21"/>
      <c r="L43" s="21"/>
      <c r="M43" s="21"/>
      <c r="N43" s="21"/>
      <c r="O43" s="21"/>
      <c r="P43" s="21"/>
      <c r="Q43" s="21"/>
      <c r="R43" s="25"/>
      <c r="S43" s="21"/>
      <c r="T43" s="21"/>
    </row>
    <row r="44" spans="1:20" ht="15.75">
      <c r="A44" s="21"/>
      <c r="B44" s="21"/>
      <c r="C44" s="25"/>
      <c r="D44" s="21"/>
      <c r="E44" s="21"/>
      <c r="F44" s="21"/>
      <c r="G44" s="21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5"/>
      <c r="S44" s="21"/>
      <c r="T44" s="21"/>
    </row>
    <row r="45" spans="1:20" ht="15.75">
      <c r="A45" s="21"/>
      <c r="B45" s="21"/>
      <c r="C45" s="25"/>
      <c r="D45" s="21"/>
      <c r="E45" s="21"/>
      <c r="F45" s="21"/>
      <c r="G45" s="21"/>
      <c r="H45" s="25"/>
      <c r="I45" s="21"/>
      <c r="J45" s="21"/>
      <c r="K45" s="21"/>
      <c r="L45" s="21"/>
      <c r="M45" s="21"/>
      <c r="N45" s="21"/>
      <c r="O45" s="21"/>
      <c r="P45" s="21"/>
      <c r="Q45" s="21"/>
      <c r="R45" s="25"/>
      <c r="S45" s="21"/>
      <c r="T45" s="21"/>
    </row>
    <row r="46" spans="1:20" ht="15.75">
      <c r="A46" s="21"/>
      <c r="B46" s="21"/>
      <c r="C46" s="25"/>
      <c r="D46" s="21"/>
      <c r="E46" s="21"/>
      <c r="F46" s="21"/>
      <c r="G46" s="21"/>
      <c r="H46" s="25"/>
      <c r="I46" s="21"/>
      <c r="J46" s="21"/>
      <c r="K46" s="21"/>
      <c r="L46" s="21"/>
      <c r="M46" s="21"/>
      <c r="N46" s="21"/>
      <c r="O46" s="21"/>
      <c r="P46" s="21"/>
      <c r="Q46" s="21"/>
      <c r="R46" s="25"/>
      <c r="S46" s="21"/>
      <c r="T46" s="21"/>
    </row>
    <row r="47" spans="1:20" ht="15.75">
      <c r="A47" s="21"/>
      <c r="B47" s="21"/>
      <c r="C47" s="25"/>
      <c r="D47" s="21"/>
      <c r="E47" s="21"/>
      <c r="F47" s="21"/>
      <c r="G47" s="21"/>
      <c r="H47" s="25"/>
      <c r="I47" s="21"/>
      <c r="J47" s="21"/>
      <c r="K47" s="21"/>
      <c r="L47" s="21"/>
      <c r="M47" s="21"/>
      <c r="N47" s="21"/>
      <c r="O47" s="21"/>
      <c r="P47" s="21"/>
      <c r="Q47" s="21"/>
      <c r="R47" s="25"/>
      <c r="S47" s="21"/>
      <c r="T47" s="21"/>
    </row>
    <row r="48" spans="1:20" ht="15.75">
      <c r="A48" s="21"/>
      <c r="B48" s="21"/>
      <c r="C48" s="25"/>
      <c r="D48" s="21"/>
      <c r="E48" s="21"/>
      <c r="F48" s="21"/>
      <c r="G48" s="21"/>
      <c r="H48" s="25"/>
      <c r="I48" s="21"/>
      <c r="J48" s="21"/>
      <c r="K48" s="21"/>
      <c r="L48" s="21"/>
      <c r="M48" s="21"/>
      <c r="N48" s="21"/>
      <c r="O48" s="21"/>
      <c r="P48" s="21"/>
      <c r="Q48" s="21"/>
      <c r="R48" s="25"/>
      <c r="S48" s="21"/>
      <c r="T48" s="21"/>
    </row>
    <row r="49" spans="1:20" ht="15.75">
      <c r="A49" s="21"/>
      <c r="B49" s="21"/>
      <c r="C49" s="25"/>
      <c r="D49" s="21"/>
      <c r="E49" s="21"/>
      <c r="F49" s="21"/>
      <c r="G49" s="21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5"/>
      <c r="S49" s="21"/>
      <c r="T49" s="21"/>
    </row>
    <row r="50" spans="1:20" ht="15.75">
      <c r="A50" s="21"/>
      <c r="B50" s="21"/>
      <c r="C50" s="25"/>
      <c r="D50" s="21"/>
      <c r="E50" s="21"/>
      <c r="F50" s="21"/>
      <c r="G50" s="21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5"/>
      <c r="S50" s="21"/>
      <c r="T50" s="21"/>
    </row>
    <row r="51" spans="1:20" ht="15.75">
      <c r="A51" s="21"/>
      <c r="B51" s="21"/>
      <c r="C51" s="25"/>
      <c r="D51" s="21"/>
      <c r="E51" s="21"/>
      <c r="F51" s="21"/>
      <c r="G51" s="21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5"/>
      <c r="S51" s="21"/>
      <c r="T51" s="21"/>
    </row>
    <row r="52" spans="1:20" ht="15.75">
      <c r="A52" s="21"/>
      <c r="B52" s="21"/>
      <c r="C52" s="25"/>
      <c r="D52" s="21"/>
      <c r="E52" s="21"/>
      <c r="F52" s="21"/>
      <c r="G52" s="21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5"/>
      <c r="S52" s="21"/>
      <c r="T52" s="21"/>
    </row>
    <row r="53" spans="1:20" ht="15.75">
      <c r="A53" s="21"/>
      <c r="B53" s="21"/>
      <c r="C53" s="25"/>
      <c r="D53" s="21"/>
      <c r="E53" s="21"/>
      <c r="F53" s="21"/>
      <c r="G53" s="21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5"/>
      <c r="S53" s="21"/>
      <c r="T53" s="21"/>
    </row>
    <row r="54" spans="1:20" ht="15.75">
      <c r="A54" s="21"/>
      <c r="B54" s="21"/>
      <c r="C54" s="25"/>
      <c r="D54" s="21"/>
      <c r="E54" s="21"/>
      <c r="F54" s="21"/>
      <c r="G54" s="21"/>
      <c r="H54" s="25"/>
      <c r="I54" s="21"/>
      <c r="J54" s="21"/>
      <c r="K54" s="21"/>
      <c r="L54" s="21"/>
      <c r="M54" s="21"/>
      <c r="N54" s="21"/>
      <c r="O54" s="21"/>
      <c r="P54" s="21"/>
      <c r="Q54" s="21"/>
      <c r="R54" s="25"/>
      <c r="S54" s="21"/>
      <c r="T54" s="21"/>
    </row>
    <row r="55" spans="1:20" ht="15.75">
      <c r="A55" s="21"/>
      <c r="B55" s="21"/>
      <c r="C55" s="25"/>
      <c r="D55" s="21"/>
      <c r="E55" s="21"/>
      <c r="F55" s="21"/>
      <c r="G55" s="21"/>
      <c r="H55" s="25"/>
      <c r="I55" s="21"/>
      <c r="J55" s="21"/>
      <c r="K55" s="21"/>
      <c r="L55" s="21"/>
      <c r="M55" s="21"/>
      <c r="N55" s="21"/>
      <c r="O55" s="21"/>
      <c r="P55" s="21"/>
      <c r="Q55" s="21"/>
      <c r="R55" s="25"/>
      <c r="S55" s="21"/>
      <c r="T55" s="21"/>
    </row>
    <row r="56" spans="1:20" ht="15.75">
      <c r="A56" s="21"/>
      <c r="B56" s="21"/>
      <c r="C56" s="25"/>
      <c r="D56" s="21"/>
      <c r="E56" s="21"/>
      <c r="F56" s="21"/>
      <c r="G56" s="21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5"/>
      <c r="S56" s="21"/>
      <c r="T56" s="21"/>
    </row>
    <row r="57" spans="1:20" ht="15.75">
      <c r="A57" s="21"/>
      <c r="B57" s="21"/>
      <c r="C57" s="25"/>
      <c r="D57" s="21"/>
      <c r="E57" s="21"/>
      <c r="F57" s="21"/>
      <c r="G57" s="21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5"/>
      <c r="S57" s="21"/>
      <c r="T57" s="21"/>
    </row>
    <row r="58" spans="1:20" ht="15.75">
      <c r="A58" s="21"/>
      <c r="B58" s="21"/>
      <c r="C58" s="25"/>
      <c r="D58" s="21"/>
      <c r="E58" s="21"/>
      <c r="F58" s="21"/>
      <c r="G58" s="21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5"/>
      <c r="S58" s="21"/>
      <c r="T58" s="21"/>
    </row>
    <row r="59" spans="1:20" ht="15.75">
      <c r="A59" s="21"/>
      <c r="B59" s="21"/>
      <c r="C59" s="25"/>
      <c r="D59" s="21"/>
      <c r="E59" s="21"/>
      <c r="F59" s="21"/>
      <c r="G59" s="21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5"/>
      <c r="S59" s="21"/>
      <c r="T59" s="21"/>
    </row>
    <row r="60" spans="1:20" ht="15.75">
      <c r="A60" s="21"/>
      <c r="B60" s="21"/>
      <c r="C60" s="25"/>
      <c r="D60" s="21"/>
      <c r="E60" s="21"/>
      <c r="F60" s="21"/>
      <c r="G60" s="21"/>
      <c r="H60" s="25"/>
      <c r="I60" s="21"/>
      <c r="J60" s="21"/>
      <c r="K60" s="21"/>
      <c r="L60" s="21"/>
      <c r="M60" s="21"/>
      <c r="N60" s="21"/>
      <c r="O60" s="21"/>
      <c r="P60" s="21"/>
      <c r="Q60" s="21"/>
      <c r="R60" s="25"/>
      <c r="S60" s="21"/>
      <c r="T60" s="21"/>
    </row>
    <row r="61" spans="1:20" ht="15.75">
      <c r="A61" s="21"/>
      <c r="B61" s="21"/>
      <c r="C61" s="25"/>
      <c r="D61" s="21"/>
      <c r="E61" s="21"/>
      <c r="F61" s="21"/>
      <c r="G61" s="21"/>
      <c r="H61" s="25"/>
      <c r="I61" s="21"/>
      <c r="J61" s="21"/>
      <c r="K61" s="21"/>
      <c r="L61" s="21"/>
      <c r="M61" s="21"/>
      <c r="N61" s="21"/>
      <c r="O61" s="21"/>
      <c r="P61" s="21"/>
      <c r="Q61" s="21"/>
      <c r="R61" s="25"/>
      <c r="S61" s="21"/>
      <c r="T61" s="21"/>
    </row>
    <row r="62" spans="1:20" ht="15.75">
      <c r="A62" s="21"/>
      <c r="B62" s="21"/>
      <c r="C62" s="25"/>
      <c r="D62" s="21"/>
      <c r="E62" s="21"/>
      <c r="F62" s="21"/>
      <c r="G62" s="21"/>
      <c r="H62" s="25"/>
      <c r="I62" s="21"/>
      <c r="J62" s="21"/>
      <c r="K62" s="21"/>
      <c r="L62" s="21"/>
      <c r="M62" s="21"/>
      <c r="N62" s="21"/>
      <c r="O62" s="21"/>
      <c r="P62" s="21"/>
      <c r="Q62" s="21"/>
      <c r="R62" s="25"/>
      <c r="S62" s="21"/>
      <c r="T62" s="21"/>
    </row>
    <row r="63" spans="1:20" ht="15.75">
      <c r="A63" s="21"/>
      <c r="B63" s="21"/>
      <c r="C63" s="25"/>
      <c r="D63" s="21"/>
      <c r="E63" s="21"/>
      <c r="F63" s="21"/>
      <c r="G63" s="21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5"/>
      <c r="S63" s="21"/>
      <c r="T63" s="21"/>
    </row>
    <row r="64" spans="1:20" ht="15.75">
      <c r="A64" s="21"/>
      <c r="B64" s="21"/>
      <c r="C64" s="25"/>
      <c r="D64" s="21"/>
      <c r="E64" s="21"/>
      <c r="F64" s="21"/>
      <c r="G64" s="21"/>
      <c r="H64" s="25"/>
      <c r="I64" s="21"/>
      <c r="J64" s="21"/>
      <c r="K64" s="21"/>
      <c r="L64" s="21"/>
      <c r="M64" s="21"/>
      <c r="N64" s="21"/>
      <c r="O64" s="21"/>
      <c r="P64" s="21"/>
      <c r="Q64" s="21"/>
      <c r="R64" s="25"/>
      <c r="S64" s="21"/>
      <c r="T64" s="21"/>
    </row>
    <row r="65" spans="1:20" ht="15.75">
      <c r="A65" s="21"/>
      <c r="B65" s="21"/>
      <c r="C65" s="25"/>
      <c r="D65" s="21"/>
      <c r="E65" s="21"/>
      <c r="F65" s="21"/>
      <c r="G65" s="21"/>
      <c r="H65" s="25"/>
      <c r="I65" s="21"/>
      <c r="J65" s="21"/>
      <c r="K65" s="21"/>
      <c r="L65" s="21"/>
      <c r="M65" s="21"/>
      <c r="N65" s="21"/>
      <c r="O65" s="21"/>
      <c r="P65" s="21"/>
      <c r="Q65" s="21"/>
      <c r="R65" s="25"/>
      <c r="S65" s="21"/>
      <c r="T65" s="21"/>
    </row>
    <row r="66" spans="1:20" ht="15.75">
      <c r="A66" s="21"/>
      <c r="B66" s="21"/>
      <c r="C66" s="25"/>
      <c r="D66" s="21"/>
      <c r="E66" s="21"/>
      <c r="F66" s="21"/>
      <c r="G66" s="21"/>
      <c r="H66" s="25"/>
      <c r="I66" s="21"/>
      <c r="J66" s="21"/>
      <c r="K66" s="21"/>
      <c r="L66" s="21"/>
      <c r="M66" s="21"/>
      <c r="N66" s="21"/>
      <c r="O66" s="21"/>
      <c r="P66" s="21"/>
      <c r="Q66" s="21"/>
      <c r="R66" s="25"/>
      <c r="S66" s="21"/>
      <c r="T66" s="21"/>
    </row>
    <row r="67" spans="1:20" ht="15.75">
      <c r="A67" s="21"/>
      <c r="B67" s="21"/>
      <c r="C67" s="25"/>
      <c r="D67" s="21"/>
      <c r="E67" s="21"/>
      <c r="F67" s="21"/>
      <c r="G67" s="21"/>
      <c r="H67" s="25"/>
      <c r="I67" s="21"/>
      <c r="J67" s="21"/>
      <c r="K67" s="21"/>
      <c r="L67" s="21"/>
      <c r="M67" s="21"/>
      <c r="N67" s="21"/>
      <c r="O67" s="21"/>
      <c r="P67" s="21"/>
      <c r="Q67" s="21"/>
      <c r="R67" s="25"/>
      <c r="S67" s="21"/>
      <c r="T67" s="21"/>
    </row>
    <row r="68" spans="1:20" ht="15.75">
      <c r="A68" s="21"/>
      <c r="B68" s="21"/>
      <c r="C68" s="25"/>
      <c r="D68" s="21"/>
      <c r="E68" s="21"/>
      <c r="F68" s="21"/>
      <c r="G68" s="21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5"/>
      <c r="S68" s="21"/>
      <c r="T68" s="21"/>
    </row>
    <row r="69" spans="1:20" ht="15.75">
      <c r="A69" s="21"/>
      <c r="B69" s="21"/>
      <c r="C69" s="25"/>
      <c r="D69" s="21"/>
      <c r="E69" s="21"/>
      <c r="F69" s="21"/>
      <c r="G69" s="21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5"/>
      <c r="S69" s="21"/>
      <c r="T69" s="21"/>
    </row>
    <row r="70" spans="1:20" ht="15.75">
      <c r="A70" s="21"/>
      <c r="B70" s="21"/>
      <c r="C70" s="25"/>
      <c r="D70" s="21"/>
      <c r="E70" s="21"/>
      <c r="F70" s="21"/>
      <c r="G70" s="21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5"/>
      <c r="S70" s="21"/>
      <c r="T70" s="21"/>
    </row>
    <row r="71" spans="1:20" ht="15.75">
      <c r="A71" s="21"/>
      <c r="B71" s="21"/>
      <c r="C71" s="25"/>
      <c r="D71" s="21"/>
      <c r="E71" s="21"/>
      <c r="F71" s="21"/>
      <c r="G71" s="21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5"/>
      <c r="S71" s="21"/>
      <c r="T71" s="21"/>
    </row>
    <row r="72" spans="1:20" ht="15.75">
      <c r="A72" s="21"/>
      <c r="B72" s="21"/>
      <c r="C72" s="25"/>
      <c r="D72" s="21"/>
      <c r="E72" s="21"/>
      <c r="F72" s="21"/>
      <c r="G72" s="21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5"/>
      <c r="S72" s="21"/>
      <c r="T72" s="21"/>
    </row>
    <row r="73" spans="1:20" ht="15.75">
      <c r="A73" s="21"/>
      <c r="B73" s="21"/>
      <c r="C73" s="25"/>
      <c r="D73" s="21"/>
      <c r="E73" s="21"/>
      <c r="F73" s="21"/>
      <c r="G73" s="21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5"/>
      <c r="S73" s="21"/>
      <c r="T73" s="21"/>
    </row>
    <row r="74" spans="1:20" ht="15.75">
      <c r="A74" s="21"/>
      <c r="B74" s="21"/>
      <c r="C74" s="25"/>
      <c r="D74" s="21"/>
      <c r="E74" s="21"/>
      <c r="F74" s="21"/>
      <c r="G74" s="21"/>
      <c r="H74" s="25"/>
      <c r="I74" s="21"/>
      <c r="J74" s="21"/>
      <c r="K74" s="21"/>
      <c r="L74" s="21"/>
      <c r="M74" s="21"/>
      <c r="N74" s="21"/>
      <c r="O74" s="21"/>
      <c r="P74" s="21"/>
      <c r="Q74" s="21"/>
      <c r="R74" s="25"/>
      <c r="S74" s="21"/>
      <c r="T74" s="21"/>
    </row>
    <row r="75" spans="1:20" ht="15.75">
      <c r="A75" s="21"/>
      <c r="B75" s="21"/>
      <c r="C75" s="25"/>
      <c r="D75" s="21"/>
      <c r="E75" s="21"/>
      <c r="F75" s="21"/>
      <c r="G75" s="21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5"/>
      <c r="S75" s="21"/>
      <c r="T75" s="21"/>
    </row>
    <row r="76" spans="1:20" ht="15.75">
      <c r="A76" s="21"/>
      <c r="B76" s="21"/>
      <c r="C76" s="25"/>
      <c r="D76" s="21"/>
      <c r="E76" s="21"/>
      <c r="F76" s="21"/>
      <c r="G76" s="21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5"/>
      <c r="S76" s="21"/>
      <c r="T76" s="21"/>
    </row>
    <row r="77" spans="1:20" ht="15.75">
      <c r="A77" s="21"/>
      <c r="B77" s="21"/>
      <c r="C77" s="25"/>
      <c r="D77" s="21"/>
      <c r="E77" s="21"/>
      <c r="F77" s="21"/>
      <c r="G77" s="21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5"/>
      <c r="S77" s="21"/>
      <c r="T77" s="21"/>
    </row>
    <row r="78" spans="1:20" ht="15.75">
      <c r="A78" s="21"/>
      <c r="B78" s="21"/>
      <c r="C78" s="25"/>
      <c r="D78" s="21"/>
      <c r="E78" s="21"/>
      <c r="F78" s="21"/>
      <c r="G78" s="21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5"/>
      <c r="S78" s="21"/>
      <c r="T78" s="21"/>
    </row>
    <row r="79" spans="1:20" ht="15.75">
      <c r="A79" s="21"/>
      <c r="B79" s="21"/>
      <c r="C79" s="25"/>
      <c r="D79" s="21"/>
      <c r="E79" s="21"/>
      <c r="F79" s="21"/>
      <c r="G79" s="21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5"/>
      <c r="S79" s="21"/>
      <c r="T79" s="21"/>
    </row>
    <row r="80" spans="1:20" ht="15.75">
      <c r="A80" s="21"/>
      <c r="B80" s="21"/>
      <c r="C80" s="25"/>
      <c r="D80" s="21"/>
      <c r="E80" s="21"/>
      <c r="F80" s="21"/>
      <c r="G80" s="21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5"/>
      <c r="S80" s="21"/>
      <c r="T80" s="21"/>
    </row>
    <row r="81" spans="1:20" ht="15.75">
      <c r="A81" s="21"/>
      <c r="B81" s="21"/>
      <c r="C81" s="25"/>
      <c r="D81" s="21"/>
      <c r="E81" s="21"/>
      <c r="F81" s="21"/>
      <c r="G81" s="21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5"/>
      <c r="S81" s="21"/>
      <c r="T81" s="21"/>
    </row>
    <row r="82" spans="1:20" ht="15.75">
      <c r="A82" s="21"/>
      <c r="B82" s="21"/>
      <c r="C82" s="25"/>
      <c r="D82" s="21"/>
      <c r="E82" s="21"/>
      <c r="F82" s="21"/>
      <c r="G82" s="21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5"/>
      <c r="S82" s="21"/>
      <c r="T82" s="21"/>
    </row>
    <row r="83" spans="1:20" ht="15.75">
      <c r="A83" s="21"/>
      <c r="B83" s="21"/>
      <c r="C83" s="25"/>
      <c r="D83" s="21"/>
      <c r="E83" s="21"/>
      <c r="F83" s="21"/>
      <c r="G83" s="21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5"/>
      <c r="S83" s="21"/>
      <c r="T83" s="21"/>
    </row>
    <row r="84" spans="1:20" ht="15.75">
      <c r="A84" s="21"/>
      <c r="B84" s="21"/>
      <c r="C84" s="25"/>
      <c r="D84" s="21"/>
      <c r="E84" s="21"/>
      <c r="F84" s="21"/>
      <c r="G84" s="21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5"/>
      <c r="S84" s="21"/>
      <c r="T84" s="21"/>
    </row>
    <row r="85" spans="1:20" ht="15.75">
      <c r="A85" s="21"/>
      <c r="B85" s="21"/>
      <c r="C85" s="25"/>
      <c r="D85" s="21"/>
      <c r="E85" s="21"/>
      <c r="F85" s="21"/>
      <c r="G85" s="21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5"/>
      <c r="S85" s="21"/>
      <c r="T85" s="21"/>
    </row>
    <row r="86" spans="1:20" ht="15.75">
      <c r="A86" s="21"/>
      <c r="B86" s="21"/>
      <c r="C86" s="25"/>
      <c r="D86" s="21"/>
      <c r="E86" s="21"/>
      <c r="F86" s="21"/>
      <c r="G86" s="21"/>
      <c r="H86" s="25"/>
      <c r="I86" s="21"/>
      <c r="J86" s="21"/>
      <c r="K86" s="21"/>
      <c r="L86" s="21"/>
      <c r="M86" s="21"/>
      <c r="N86" s="21"/>
      <c r="O86" s="21"/>
      <c r="P86" s="21"/>
      <c r="Q86" s="21"/>
      <c r="R86" s="25"/>
      <c r="S86" s="21"/>
      <c r="T86" s="21"/>
    </row>
    <row r="87" spans="1:20" ht="15.75">
      <c r="A87" s="21"/>
      <c r="B87" s="21"/>
      <c r="C87" s="25"/>
      <c r="D87" s="21"/>
      <c r="E87" s="21"/>
      <c r="F87" s="21"/>
      <c r="G87" s="21"/>
      <c r="H87" s="25"/>
      <c r="I87" s="21"/>
      <c r="J87" s="21"/>
      <c r="K87" s="21"/>
      <c r="L87" s="21"/>
      <c r="M87" s="21"/>
      <c r="N87" s="21"/>
      <c r="O87" s="21"/>
      <c r="P87" s="21"/>
      <c r="Q87" s="21"/>
      <c r="R87" s="25"/>
      <c r="S87" s="21"/>
      <c r="T87" s="21"/>
    </row>
    <row r="88" spans="1:20" ht="15.75">
      <c r="A88" s="21"/>
      <c r="B88" s="21"/>
      <c r="C88" s="25"/>
      <c r="D88" s="21"/>
      <c r="E88" s="21"/>
      <c r="F88" s="21"/>
      <c r="G88" s="21"/>
      <c r="H88" s="25"/>
      <c r="I88" s="21"/>
      <c r="J88" s="21"/>
      <c r="K88" s="21"/>
      <c r="L88" s="21"/>
      <c r="M88" s="21"/>
      <c r="N88" s="21"/>
      <c r="O88" s="21"/>
      <c r="P88" s="21"/>
      <c r="Q88" s="21"/>
      <c r="R88" s="25"/>
      <c r="S88" s="21"/>
      <c r="T88" s="21"/>
    </row>
    <row r="89" spans="1:20" ht="15.75">
      <c r="A89" s="21"/>
      <c r="B89" s="21"/>
      <c r="C89" s="25"/>
      <c r="D89" s="21"/>
      <c r="E89" s="21"/>
      <c r="F89" s="21"/>
      <c r="G89" s="21"/>
      <c r="H89" s="25"/>
      <c r="I89" s="21"/>
      <c r="J89" s="21"/>
      <c r="K89" s="21"/>
      <c r="L89" s="21"/>
      <c r="M89" s="21"/>
      <c r="N89" s="21"/>
      <c r="O89" s="21"/>
      <c r="P89" s="21"/>
      <c r="Q89" s="21"/>
      <c r="R89" s="25"/>
      <c r="S89" s="21"/>
      <c r="T89" s="21"/>
    </row>
    <row r="90" spans="1:20" ht="15.75">
      <c r="A90" s="21"/>
      <c r="B90" s="21"/>
      <c r="C90" s="25"/>
      <c r="D90" s="21"/>
      <c r="E90" s="21"/>
      <c r="F90" s="21"/>
      <c r="G90" s="21"/>
      <c r="H90" s="25"/>
      <c r="I90" s="21"/>
      <c r="J90" s="21"/>
      <c r="K90" s="21"/>
      <c r="L90" s="21"/>
      <c r="M90" s="21"/>
      <c r="N90" s="21"/>
      <c r="O90" s="21"/>
      <c r="P90" s="21"/>
      <c r="Q90" s="21"/>
      <c r="R90" s="25"/>
      <c r="S90" s="21"/>
      <c r="T90" s="21"/>
    </row>
    <row r="91" spans="1:20" ht="15.75">
      <c r="A91" s="21"/>
      <c r="B91" s="21"/>
      <c r="C91" s="25"/>
      <c r="D91" s="21"/>
      <c r="E91" s="21"/>
      <c r="F91" s="21"/>
      <c r="G91" s="21"/>
      <c r="H91" s="25"/>
      <c r="I91" s="21"/>
      <c r="J91" s="21"/>
      <c r="K91" s="21"/>
      <c r="L91" s="21"/>
      <c r="M91" s="21"/>
      <c r="N91" s="21"/>
      <c r="O91" s="21"/>
      <c r="P91" s="21"/>
      <c r="Q91" s="21"/>
      <c r="R91" s="25"/>
      <c r="S91" s="21"/>
      <c r="T91" s="21"/>
    </row>
    <row r="92" spans="1:20" ht="15.75">
      <c r="A92" s="21"/>
      <c r="B92" s="21"/>
      <c r="C92" s="25"/>
      <c r="D92" s="21"/>
      <c r="E92" s="21"/>
      <c r="F92" s="21"/>
      <c r="G92" s="21"/>
      <c r="H92" s="25"/>
      <c r="I92" s="21"/>
      <c r="J92" s="21"/>
      <c r="K92" s="21"/>
      <c r="L92" s="21"/>
      <c r="M92" s="21"/>
      <c r="N92" s="21"/>
      <c r="O92" s="21"/>
      <c r="P92" s="21"/>
      <c r="Q92" s="21"/>
      <c r="R92" s="25"/>
      <c r="S92" s="21"/>
      <c r="T92" s="21"/>
    </row>
    <row r="93" spans="1:20" ht="15.75">
      <c r="A93" s="21"/>
      <c r="B93" s="21"/>
      <c r="C93" s="25"/>
      <c r="D93" s="21"/>
      <c r="E93" s="21"/>
      <c r="F93" s="21"/>
      <c r="G93" s="21"/>
      <c r="H93" s="25"/>
      <c r="I93" s="21"/>
      <c r="J93" s="21"/>
      <c r="K93" s="21"/>
      <c r="L93" s="21"/>
      <c r="M93" s="21"/>
      <c r="N93" s="21"/>
      <c r="O93" s="21"/>
      <c r="P93" s="21"/>
      <c r="Q93" s="21"/>
      <c r="R93" s="25"/>
      <c r="S93" s="21"/>
      <c r="T93" s="21"/>
    </row>
    <row r="94" spans="1:20" ht="15.75">
      <c r="A94" s="21"/>
      <c r="B94" s="21"/>
      <c r="C94" s="25"/>
      <c r="D94" s="21"/>
      <c r="E94" s="21"/>
      <c r="F94" s="21"/>
      <c r="G94" s="21"/>
      <c r="H94" s="25"/>
      <c r="I94" s="21"/>
      <c r="J94" s="21"/>
      <c r="K94" s="21"/>
      <c r="L94" s="21"/>
      <c r="M94" s="21"/>
      <c r="N94" s="21"/>
      <c r="O94" s="21"/>
      <c r="P94" s="21"/>
      <c r="Q94" s="21"/>
      <c r="R94" s="25"/>
      <c r="S94" s="21"/>
      <c r="T94" s="21"/>
    </row>
    <row r="95" spans="1:20" ht="15.75">
      <c r="A95" s="21"/>
      <c r="B95" s="21"/>
      <c r="C95" s="25"/>
      <c r="D95" s="21"/>
      <c r="E95" s="21"/>
      <c r="F95" s="21"/>
      <c r="G95" s="21"/>
      <c r="H95" s="25"/>
      <c r="I95" s="21"/>
      <c r="J95" s="21"/>
      <c r="K95" s="21"/>
      <c r="L95" s="21"/>
      <c r="M95" s="21"/>
      <c r="N95" s="21"/>
      <c r="O95" s="21"/>
      <c r="P95" s="21"/>
      <c r="Q95" s="21"/>
      <c r="R95" s="25"/>
      <c r="S95" s="21"/>
      <c r="T95" s="21"/>
    </row>
    <row r="96" spans="1:20" ht="15.75">
      <c r="A96" s="21"/>
      <c r="B96" s="21"/>
      <c r="C96" s="25"/>
      <c r="D96" s="21"/>
      <c r="E96" s="21"/>
      <c r="F96" s="21"/>
      <c r="G96" s="21"/>
      <c r="H96" s="25"/>
      <c r="I96" s="21"/>
      <c r="J96" s="21"/>
      <c r="K96" s="21"/>
      <c r="L96" s="21"/>
      <c r="M96" s="21"/>
      <c r="N96" s="21"/>
      <c r="O96" s="21"/>
      <c r="P96" s="21"/>
      <c r="Q96" s="21"/>
      <c r="R96" s="25"/>
      <c r="S96" s="21"/>
      <c r="T96" s="21"/>
    </row>
    <row r="97" spans="1:20" ht="15.75">
      <c r="A97" s="21"/>
      <c r="B97" s="21"/>
      <c r="C97" s="25"/>
      <c r="D97" s="21"/>
      <c r="E97" s="21"/>
      <c r="F97" s="21"/>
      <c r="G97" s="21"/>
      <c r="H97" s="25"/>
      <c r="I97" s="21"/>
      <c r="J97" s="21"/>
      <c r="K97" s="21"/>
      <c r="L97" s="21"/>
      <c r="M97" s="21"/>
      <c r="N97" s="21"/>
      <c r="O97" s="21"/>
      <c r="P97" s="21"/>
      <c r="Q97" s="21"/>
      <c r="R97" s="25"/>
      <c r="S97" s="21"/>
      <c r="T97" s="21"/>
    </row>
  </sheetData>
  <autoFilter ref="A1:AS10">
    <sortState ref="A4:AS10">
      <sortCondition descending="1" ref="AP1:AP10"/>
    </sortState>
  </autoFilter>
  <sortState ref="A4:AR10">
    <sortCondition ref="A4"/>
  </sortState>
  <mergeCells count="1">
    <mergeCell ref="AJ12:AN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5"/>
  <sheetViews>
    <sheetView zoomScale="80" zoomScaleNormal="80" workbookViewId="0">
      <pane xSplit="2" ySplit="1" topLeftCell="T2" activePane="bottomRight" state="frozen"/>
      <selection activeCell="B3" sqref="B3"/>
      <selection pane="topRight" activeCell="B3" sqref="B3"/>
      <selection pane="bottomLeft" activeCell="B3" sqref="B3"/>
      <selection pane="bottomRight" activeCell="Z25" sqref="Z25"/>
    </sheetView>
  </sheetViews>
  <sheetFormatPr defaultColWidth="8.85546875" defaultRowHeight="15"/>
  <cols>
    <col min="1" max="1" width="6.42578125" bestFit="1" customWidth="1"/>
    <col min="2" max="2" width="52.140625" customWidth="1"/>
    <col min="3" max="3" width="32.28515625" style="67" customWidth="1"/>
    <col min="4" max="4" width="10.42578125" customWidth="1"/>
    <col min="5" max="5" width="11.85546875" customWidth="1"/>
    <col min="6" max="6" width="18" customWidth="1"/>
    <col min="7" max="7" width="17.42578125" customWidth="1"/>
    <col min="8" max="8" width="13.28515625" style="67" customWidth="1"/>
    <col min="9" max="9" width="16.28515625" customWidth="1"/>
    <col min="10" max="10" width="5.7109375" bestFit="1" customWidth="1"/>
    <col min="11" max="11" width="12.140625" customWidth="1"/>
    <col min="12" max="12" width="13.42578125" customWidth="1"/>
    <col min="13" max="13" width="14.7109375" customWidth="1"/>
    <col min="14" max="14" width="5.7109375" bestFit="1" customWidth="1"/>
    <col min="15" max="15" width="13.42578125" customWidth="1"/>
    <col min="16" max="16" width="5.7109375" bestFit="1" customWidth="1"/>
    <col min="17" max="17" width="15.85546875" customWidth="1"/>
    <col min="18" max="18" width="15.85546875" style="67" hidden="1" customWidth="1"/>
    <col min="19" max="19" width="14.140625" bestFit="1" customWidth="1"/>
    <col min="20" max="20" width="6" bestFit="1" customWidth="1"/>
    <col min="21" max="21" width="14" bestFit="1" customWidth="1"/>
    <col min="22" max="22" width="6" style="67" bestFit="1" customWidth="1"/>
    <col min="23" max="23" width="13" customWidth="1"/>
    <col min="24" max="24" width="7.42578125" customWidth="1"/>
    <col min="25" max="25" width="6.140625" bestFit="1" customWidth="1"/>
    <col min="26" max="26" width="14.42578125" customWidth="1"/>
    <col min="27" max="27" width="6.5703125" customWidth="1"/>
    <col min="28" max="28" width="16.42578125" customWidth="1"/>
    <col min="29" max="29" width="6.140625" bestFit="1" customWidth="1"/>
    <col min="30" max="30" width="16.7109375" customWidth="1"/>
    <col min="31" max="31" width="6.140625" bestFit="1" customWidth="1"/>
    <col min="32" max="32" width="13.28515625" customWidth="1"/>
    <col min="33" max="33" width="6.42578125" customWidth="1"/>
    <col min="34" max="34" width="6.140625" bestFit="1" customWidth="1"/>
    <col min="35" max="35" width="13.85546875" customWidth="1"/>
    <col min="36" max="36" width="8.140625" customWidth="1"/>
    <col min="37" max="37" width="6.140625" bestFit="1" customWidth="1"/>
    <col min="38" max="38" width="15.28515625" customWidth="1"/>
    <col min="39" max="39" width="9.28515625" customWidth="1"/>
    <col min="40" max="40" width="7" customWidth="1"/>
    <col min="41" max="41" width="6.85546875" bestFit="1" customWidth="1"/>
    <col min="42" max="42" width="7.42578125" customWidth="1"/>
    <col min="43" max="45" width="12" hidden="1" customWidth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152">
        <v>1</v>
      </c>
      <c r="B4" s="15" t="s">
        <v>36</v>
      </c>
      <c r="C4" s="271" t="s">
        <v>302</v>
      </c>
      <c r="D4" s="247">
        <v>44</v>
      </c>
      <c r="E4" s="73">
        <v>24</v>
      </c>
      <c r="F4" s="73">
        <v>133</v>
      </c>
      <c r="G4" s="73">
        <v>593</v>
      </c>
      <c r="H4" s="248">
        <v>600</v>
      </c>
      <c r="I4" s="247">
        <v>597</v>
      </c>
      <c r="J4" s="4">
        <f t="shared" ref="J4:J15" si="0">IF(ABS((I4-H4)/H4)&lt;=0.1,1,0)</f>
        <v>1</v>
      </c>
      <c r="K4" s="247">
        <v>24</v>
      </c>
      <c r="L4" s="247">
        <v>827</v>
      </c>
      <c r="M4" s="247">
        <v>100</v>
      </c>
      <c r="N4" s="4">
        <f t="shared" ref="N4:N15" si="1">IF(M4&gt;=90,2,IF(M4&gt;=80,1,0))</f>
        <v>2</v>
      </c>
      <c r="O4" s="247">
        <v>763</v>
      </c>
      <c r="P4" s="4">
        <f t="shared" ref="P4:P15" si="2">IF(O4/E4&gt;=13,1,0)</f>
        <v>1</v>
      </c>
      <c r="Q4" s="247">
        <v>698</v>
      </c>
      <c r="R4" s="132" t="s">
        <v>181</v>
      </c>
      <c r="S4" s="243">
        <v>97</v>
      </c>
      <c r="T4" s="4">
        <f t="shared" ref="T4:T15" si="3">IF(S4&gt;=90,2,IF(S4&gt;=80,1,0))</f>
        <v>2</v>
      </c>
      <c r="U4" s="189"/>
      <c r="V4" s="4">
        <f t="shared" ref="V4:V15" si="4">IF(U4&gt;=90,2,IF(U4&gt;=80,1,0))</f>
        <v>0</v>
      </c>
      <c r="W4" s="268">
        <v>22254</v>
      </c>
      <c r="X4" s="5">
        <f t="shared" ref="X4:X15" si="5">ROUND($W4/($I4-$F4)/13,2)</f>
        <v>3.69</v>
      </c>
      <c r="Y4" s="4">
        <f t="shared" ref="Y4:Y13" si="6">IF(W4/(I4-F4)/13&gt;=2.5,1,0)</f>
        <v>1</v>
      </c>
      <c r="Z4" s="268">
        <v>8188</v>
      </c>
      <c r="AA4" s="4">
        <f t="shared" ref="AA4:AA15" si="7">IF(Z4/I4&gt;=6,1,0)</f>
        <v>1</v>
      </c>
      <c r="AB4" s="247">
        <v>99</v>
      </c>
      <c r="AC4" s="4">
        <f t="shared" ref="AC4:AC15" si="8">IF(AB4&gt;=90,2,IF(AB4&gt;=80,1,0))</f>
        <v>2</v>
      </c>
      <c r="AD4" s="247">
        <v>100</v>
      </c>
      <c r="AE4" s="4">
        <f t="shared" ref="AE4:AE15" si="9">IF(AD4&gt;=90,2,IF(AD4&gt;=80,1,0))</f>
        <v>2</v>
      </c>
      <c r="AF4" s="268">
        <v>11473</v>
      </c>
      <c r="AG4" s="5">
        <f t="shared" ref="AG4:AG15" si="10">AF4/L4</f>
        <v>13.873035066505441</v>
      </c>
      <c r="AH4" s="4">
        <f t="shared" ref="AH4:AH15" si="11">IF(AG4&gt;12,3,IF(AG4&gt;4,2,IF(AG4&gt;1,1,0)))</f>
        <v>3</v>
      </c>
      <c r="AI4" s="268">
        <v>7187</v>
      </c>
      <c r="AJ4" s="6">
        <f t="shared" ref="AJ4:AJ15" si="12">AI4/I4</f>
        <v>12.038525963149079</v>
      </c>
      <c r="AK4" s="4">
        <f t="shared" ref="AK4:AK15" si="13">IF(AJ4&gt;=4,2,IF(AJ4&gt;1,1,0))</f>
        <v>2</v>
      </c>
      <c r="AL4" s="268">
        <v>2069</v>
      </c>
      <c r="AM4" s="6">
        <f t="shared" ref="AM4:AM15" si="14">AL4/D4</f>
        <v>47.022727272727273</v>
      </c>
      <c r="AN4" s="4">
        <f t="shared" ref="AN4:AN15" si="15">IF(AM4&gt;23,3,IF(AM4&gt;12,2,IF(AM4&gt;4,1,0)))</f>
        <v>3</v>
      </c>
      <c r="AO4" s="97">
        <f t="shared" ref="AO4:AO13" si="16">J4+N4+P4+T4+V4+Y4+AA4+AC4+AE4+AH4+AK4+AN4</f>
        <v>20</v>
      </c>
      <c r="AP4" s="97">
        <f t="shared" ref="AP4:AP13" si="17">ROUND(AO4/$AO$2*100,0)</f>
        <v>100</v>
      </c>
      <c r="AQ4" s="94" t="str">
        <f t="shared" ref="AQ4:AQ15" si="18">IF(AND(OR($B$3="октябрь",$B$3="декабрь",$B$3="март",$B$3="май"),R4="четверть"),"выставляются","нет")</f>
        <v>нет</v>
      </c>
      <c r="AR4" s="94" t="str">
        <f t="shared" ref="AR4:AR15" si="19">IF(AND(OR($B$3="ноябрь",$B$3="февраль",$B$3="май"),$R4="триместр"),"выставляются","нет")</f>
        <v>нет</v>
      </c>
      <c r="AS4" s="94" t="str">
        <f t="shared" ref="AS4:AS15" si="20">IF(AND(OR($B$3="декабрь",$B$3="май"),$R4="полугодие"),"выставляются","нет")</f>
        <v>нет</v>
      </c>
    </row>
    <row r="5" spans="1:45" ht="30" customHeight="1">
      <c r="A5" s="180">
        <v>9</v>
      </c>
      <c r="B5" s="15" t="s">
        <v>42</v>
      </c>
      <c r="C5" s="271" t="s">
        <v>310</v>
      </c>
      <c r="D5" s="247">
        <v>22</v>
      </c>
      <c r="E5" s="73">
        <v>11</v>
      </c>
      <c r="F5" s="73">
        <v>17</v>
      </c>
      <c r="G5" s="73">
        <v>111</v>
      </c>
      <c r="H5" s="248">
        <v>111</v>
      </c>
      <c r="I5" s="247">
        <v>111</v>
      </c>
      <c r="J5" s="4">
        <f t="shared" si="0"/>
        <v>1</v>
      </c>
      <c r="K5" s="247">
        <v>11</v>
      </c>
      <c r="L5" s="247">
        <v>102</v>
      </c>
      <c r="M5" s="247">
        <v>100</v>
      </c>
      <c r="N5" s="4">
        <f t="shared" si="1"/>
        <v>2</v>
      </c>
      <c r="O5" s="247">
        <v>378</v>
      </c>
      <c r="P5" s="4">
        <f t="shared" si="2"/>
        <v>1</v>
      </c>
      <c r="Q5" s="247">
        <v>281</v>
      </c>
      <c r="R5" s="132" t="s">
        <v>181</v>
      </c>
      <c r="S5" s="247">
        <v>93</v>
      </c>
      <c r="T5" s="4">
        <f t="shared" si="3"/>
        <v>2</v>
      </c>
      <c r="U5" s="189"/>
      <c r="V5" s="4">
        <f t="shared" si="4"/>
        <v>0</v>
      </c>
      <c r="W5" s="268">
        <v>4748</v>
      </c>
      <c r="X5" s="5">
        <f t="shared" si="5"/>
        <v>3.89</v>
      </c>
      <c r="Y5" s="4">
        <f t="shared" si="6"/>
        <v>1</v>
      </c>
      <c r="Z5" s="268">
        <v>2081</v>
      </c>
      <c r="AA5" s="4">
        <f t="shared" si="7"/>
        <v>1</v>
      </c>
      <c r="AB5" s="247">
        <v>99</v>
      </c>
      <c r="AC5" s="4">
        <f t="shared" si="8"/>
        <v>2</v>
      </c>
      <c r="AD5" s="247">
        <v>97</v>
      </c>
      <c r="AE5" s="4">
        <f t="shared" si="9"/>
        <v>2</v>
      </c>
      <c r="AF5" s="268">
        <v>1084</v>
      </c>
      <c r="AG5" s="5">
        <f t="shared" si="10"/>
        <v>10.627450980392156</v>
      </c>
      <c r="AH5" s="4">
        <f t="shared" si="11"/>
        <v>2</v>
      </c>
      <c r="AI5" s="268">
        <v>1856</v>
      </c>
      <c r="AJ5" s="6">
        <f t="shared" si="12"/>
        <v>16.72072072072072</v>
      </c>
      <c r="AK5" s="4">
        <f t="shared" si="13"/>
        <v>2</v>
      </c>
      <c r="AL5" s="268">
        <v>871</v>
      </c>
      <c r="AM5" s="6">
        <f t="shared" si="14"/>
        <v>39.590909090909093</v>
      </c>
      <c r="AN5" s="4">
        <f t="shared" si="15"/>
        <v>3</v>
      </c>
      <c r="AO5" s="97">
        <f t="shared" si="16"/>
        <v>19</v>
      </c>
      <c r="AP5" s="97">
        <f t="shared" si="17"/>
        <v>95</v>
      </c>
      <c r="AQ5" s="94" t="str">
        <f t="shared" si="18"/>
        <v>нет</v>
      </c>
      <c r="AR5" s="94" t="str">
        <f t="shared" si="19"/>
        <v>нет</v>
      </c>
      <c r="AS5" s="94" t="str">
        <f t="shared" si="20"/>
        <v>нет</v>
      </c>
    </row>
    <row r="6" spans="1:45" s="67" customFormat="1" ht="30" customHeight="1">
      <c r="A6" s="152">
        <v>5</v>
      </c>
      <c r="B6" s="15" t="s">
        <v>38</v>
      </c>
      <c r="C6" s="271" t="s">
        <v>306</v>
      </c>
      <c r="D6" s="247">
        <v>23</v>
      </c>
      <c r="E6" s="73">
        <v>11</v>
      </c>
      <c r="F6" s="150">
        <v>57</v>
      </c>
      <c r="G6" s="150">
        <v>260</v>
      </c>
      <c r="H6" s="248">
        <v>263</v>
      </c>
      <c r="I6" s="247">
        <v>261</v>
      </c>
      <c r="J6" s="4">
        <f t="shared" si="0"/>
        <v>1</v>
      </c>
      <c r="K6" s="247">
        <v>11</v>
      </c>
      <c r="L6" s="247">
        <v>295</v>
      </c>
      <c r="M6" s="247">
        <v>100</v>
      </c>
      <c r="N6" s="4">
        <f t="shared" si="1"/>
        <v>2</v>
      </c>
      <c r="O6" s="247">
        <v>234</v>
      </c>
      <c r="P6" s="4">
        <f t="shared" si="2"/>
        <v>1</v>
      </c>
      <c r="Q6" s="247">
        <v>341</v>
      </c>
      <c r="R6" s="132" t="s">
        <v>181</v>
      </c>
      <c r="S6" s="247">
        <v>69</v>
      </c>
      <c r="T6" s="4">
        <f t="shared" si="3"/>
        <v>0</v>
      </c>
      <c r="U6" s="189"/>
      <c r="V6" s="4">
        <f t="shared" si="4"/>
        <v>0</v>
      </c>
      <c r="W6" s="268">
        <v>9274</v>
      </c>
      <c r="X6" s="5">
        <f t="shared" si="5"/>
        <v>3.5</v>
      </c>
      <c r="Y6" s="4">
        <f t="shared" si="6"/>
        <v>1</v>
      </c>
      <c r="Z6" s="268">
        <v>3189</v>
      </c>
      <c r="AA6" s="4">
        <f t="shared" si="7"/>
        <v>1</v>
      </c>
      <c r="AB6" s="247">
        <v>93</v>
      </c>
      <c r="AC6" s="4">
        <f t="shared" si="8"/>
        <v>2</v>
      </c>
      <c r="AD6" s="247">
        <v>94</v>
      </c>
      <c r="AE6" s="4">
        <f t="shared" si="9"/>
        <v>2</v>
      </c>
      <c r="AF6" s="268">
        <v>3056</v>
      </c>
      <c r="AG6" s="5">
        <f t="shared" si="10"/>
        <v>10.359322033898305</v>
      </c>
      <c r="AH6" s="4">
        <f t="shared" si="11"/>
        <v>2</v>
      </c>
      <c r="AI6" s="268">
        <v>1827</v>
      </c>
      <c r="AJ6" s="6">
        <f t="shared" si="12"/>
        <v>7</v>
      </c>
      <c r="AK6" s="4">
        <f t="shared" si="13"/>
        <v>2</v>
      </c>
      <c r="AL6" s="268">
        <v>819</v>
      </c>
      <c r="AM6" s="6">
        <f t="shared" si="14"/>
        <v>35.608695652173914</v>
      </c>
      <c r="AN6" s="4">
        <f t="shared" si="15"/>
        <v>3</v>
      </c>
      <c r="AO6" s="97">
        <f t="shared" si="16"/>
        <v>17</v>
      </c>
      <c r="AP6" s="97">
        <f t="shared" si="17"/>
        <v>85</v>
      </c>
      <c r="AQ6" s="94" t="str">
        <f t="shared" si="18"/>
        <v>нет</v>
      </c>
      <c r="AR6" s="94" t="str">
        <f t="shared" si="19"/>
        <v>нет</v>
      </c>
      <c r="AS6" s="94" t="str">
        <f t="shared" si="20"/>
        <v>нет</v>
      </c>
    </row>
    <row r="7" spans="1:45" ht="30" customHeight="1">
      <c r="A7" s="239">
        <v>7</v>
      </c>
      <c r="B7" s="15" t="s">
        <v>39</v>
      </c>
      <c r="C7" s="271" t="s">
        <v>308</v>
      </c>
      <c r="D7" s="247">
        <v>27</v>
      </c>
      <c r="E7" s="73">
        <v>11</v>
      </c>
      <c r="F7" s="73">
        <v>36</v>
      </c>
      <c r="G7" s="73">
        <v>171</v>
      </c>
      <c r="H7" s="248">
        <v>167</v>
      </c>
      <c r="I7" s="247">
        <v>169</v>
      </c>
      <c r="J7" s="4">
        <f t="shared" si="0"/>
        <v>1</v>
      </c>
      <c r="K7" s="247">
        <v>13</v>
      </c>
      <c r="L7" s="247">
        <v>217</v>
      </c>
      <c r="M7" s="247">
        <v>100</v>
      </c>
      <c r="N7" s="4">
        <f t="shared" si="1"/>
        <v>2</v>
      </c>
      <c r="O7" s="247">
        <v>496</v>
      </c>
      <c r="P7" s="4">
        <f t="shared" si="2"/>
        <v>1</v>
      </c>
      <c r="Q7" s="247">
        <v>407</v>
      </c>
      <c r="R7" s="132" t="s">
        <v>181</v>
      </c>
      <c r="S7" s="247">
        <v>66</v>
      </c>
      <c r="T7" s="4">
        <f t="shared" si="3"/>
        <v>0</v>
      </c>
      <c r="U7" s="189"/>
      <c r="V7" s="4">
        <f t="shared" si="4"/>
        <v>0</v>
      </c>
      <c r="W7" s="268">
        <v>6215</v>
      </c>
      <c r="X7" s="5">
        <f t="shared" si="5"/>
        <v>3.59</v>
      </c>
      <c r="Y7" s="4">
        <f t="shared" si="6"/>
        <v>1</v>
      </c>
      <c r="Z7" s="268">
        <v>2878</v>
      </c>
      <c r="AA7" s="4">
        <f t="shared" si="7"/>
        <v>1</v>
      </c>
      <c r="AB7" s="247">
        <v>96</v>
      </c>
      <c r="AC7" s="4">
        <f t="shared" si="8"/>
        <v>2</v>
      </c>
      <c r="AD7" s="247">
        <v>95</v>
      </c>
      <c r="AE7" s="4">
        <f t="shared" si="9"/>
        <v>2</v>
      </c>
      <c r="AF7" s="268">
        <v>2130</v>
      </c>
      <c r="AG7" s="5">
        <f t="shared" si="10"/>
        <v>9.8156682027649769</v>
      </c>
      <c r="AH7" s="4">
        <f t="shared" si="11"/>
        <v>2</v>
      </c>
      <c r="AI7" s="268">
        <v>1564</v>
      </c>
      <c r="AJ7" s="6">
        <f t="shared" si="12"/>
        <v>9.2544378698224854</v>
      </c>
      <c r="AK7" s="4">
        <f t="shared" si="13"/>
        <v>2</v>
      </c>
      <c r="AL7" s="268">
        <v>944</v>
      </c>
      <c r="AM7" s="6">
        <f t="shared" si="14"/>
        <v>34.962962962962962</v>
      </c>
      <c r="AN7" s="4">
        <f t="shared" si="15"/>
        <v>3</v>
      </c>
      <c r="AO7" s="97">
        <f t="shared" si="16"/>
        <v>17</v>
      </c>
      <c r="AP7" s="97">
        <f t="shared" si="17"/>
        <v>85</v>
      </c>
      <c r="AQ7" s="94" t="str">
        <f t="shared" si="18"/>
        <v>нет</v>
      </c>
      <c r="AR7" s="94" t="str">
        <f t="shared" si="19"/>
        <v>нет</v>
      </c>
      <c r="AS7" s="94" t="str">
        <f t="shared" si="20"/>
        <v>нет</v>
      </c>
    </row>
    <row r="8" spans="1:45" ht="30" customHeight="1">
      <c r="A8" s="152">
        <v>8</v>
      </c>
      <c r="B8" s="15" t="s">
        <v>40</v>
      </c>
      <c r="C8" s="271" t="s">
        <v>309</v>
      </c>
      <c r="D8" s="247">
        <v>26</v>
      </c>
      <c r="E8" s="73">
        <v>11</v>
      </c>
      <c r="F8" s="73">
        <v>56</v>
      </c>
      <c r="G8" s="73">
        <v>177</v>
      </c>
      <c r="H8" s="248">
        <v>179</v>
      </c>
      <c r="I8" s="247">
        <v>178</v>
      </c>
      <c r="J8" s="4">
        <f t="shared" si="0"/>
        <v>1</v>
      </c>
      <c r="K8" s="247">
        <v>11</v>
      </c>
      <c r="L8" s="247">
        <v>169</v>
      </c>
      <c r="M8" s="247">
        <v>100</v>
      </c>
      <c r="N8" s="4">
        <f t="shared" si="1"/>
        <v>2</v>
      </c>
      <c r="O8" s="247">
        <v>164</v>
      </c>
      <c r="P8" s="4">
        <f t="shared" si="2"/>
        <v>1</v>
      </c>
      <c r="Q8" s="247">
        <v>176</v>
      </c>
      <c r="R8" s="132" t="s">
        <v>181</v>
      </c>
      <c r="S8" s="247">
        <v>84</v>
      </c>
      <c r="T8" s="4">
        <f t="shared" si="3"/>
        <v>1</v>
      </c>
      <c r="U8" s="189"/>
      <c r="V8" s="4">
        <f t="shared" si="4"/>
        <v>0</v>
      </c>
      <c r="W8" s="268">
        <v>3534</v>
      </c>
      <c r="X8" s="5">
        <f t="shared" si="5"/>
        <v>2.23</v>
      </c>
      <c r="Y8" s="4">
        <f t="shared" si="6"/>
        <v>0</v>
      </c>
      <c r="Z8" s="268">
        <v>2440</v>
      </c>
      <c r="AA8" s="4">
        <f t="shared" si="7"/>
        <v>1</v>
      </c>
      <c r="AB8" s="247">
        <v>98</v>
      </c>
      <c r="AC8" s="4">
        <f t="shared" si="8"/>
        <v>2</v>
      </c>
      <c r="AD8" s="247">
        <v>98</v>
      </c>
      <c r="AE8" s="4">
        <f t="shared" si="9"/>
        <v>2</v>
      </c>
      <c r="AF8" s="268">
        <v>966</v>
      </c>
      <c r="AG8" s="5">
        <f t="shared" si="10"/>
        <v>5.7159763313609471</v>
      </c>
      <c r="AH8" s="4">
        <f t="shared" si="11"/>
        <v>2</v>
      </c>
      <c r="AI8" s="268">
        <v>1037</v>
      </c>
      <c r="AJ8" s="6">
        <f t="shared" si="12"/>
        <v>5.8258426966292136</v>
      </c>
      <c r="AK8" s="4">
        <f t="shared" si="13"/>
        <v>2</v>
      </c>
      <c r="AL8" s="268">
        <v>963</v>
      </c>
      <c r="AM8" s="6">
        <f t="shared" si="14"/>
        <v>37.03846153846154</v>
      </c>
      <c r="AN8" s="4">
        <f t="shared" si="15"/>
        <v>3</v>
      </c>
      <c r="AO8" s="97">
        <f t="shared" si="16"/>
        <v>17</v>
      </c>
      <c r="AP8" s="97">
        <f t="shared" si="17"/>
        <v>85</v>
      </c>
      <c r="AQ8" s="94" t="str">
        <f t="shared" si="18"/>
        <v>нет</v>
      </c>
      <c r="AR8" s="94" t="str">
        <f t="shared" si="19"/>
        <v>нет</v>
      </c>
      <c r="AS8" s="94" t="str">
        <f t="shared" si="20"/>
        <v>нет</v>
      </c>
    </row>
    <row r="9" spans="1:45" s="67" customFormat="1" ht="30" customHeight="1">
      <c r="A9" s="23">
        <v>2</v>
      </c>
      <c r="B9" s="15" t="s">
        <v>37</v>
      </c>
      <c r="C9" s="271" t="s">
        <v>303</v>
      </c>
      <c r="D9" s="247">
        <v>39</v>
      </c>
      <c r="E9" s="73">
        <v>24</v>
      </c>
      <c r="F9" s="3">
        <v>131</v>
      </c>
      <c r="G9" s="3">
        <v>565</v>
      </c>
      <c r="H9" s="248">
        <v>574</v>
      </c>
      <c r="I9" s="247">
        <v>572</v>
      </c>
      <c r="J9" s="4">
        <f t="shared" si="0"/>
        <v>1</v>
      </c>
      <c r="K9" s="247">
        <v>28</v>
      </c>
      <c r="L9" s="247">
        <v>602</v>
      </c>
      <c r="M9" s="247">
        <v>100</v>
      </c>
      <c r="N9" s="4">
        <f t="shared" si="1"/>
        <v>2</v>
      </c>
      <c r="O9" s="247">
        <v>487</v>
      </c>
      <c r="P9" s="4">
        <f t="shared" si="2"/>
        <v>1</v>
      </c>
      <c r="Q9" s="247">
        <v>658</v>
      </c>
      <c r="R9" s="167" t="s">
        <v>181</v>
      </c>
      <c r="S9" s="247">
        <v>65</v>
      </c>
      <c r="T9" s="4">
        <f t="shared" si="3"/>
        <v>0</v>
      </c>
      <c r="U9" s="189"/>
      <c r="V9" s="4">
        <f t="shared" si="4"/>
        <v>0</v>
      </c>
      <c r="W9" s="268">
        <v>13957</v>
      </c>
      <c r="X9" s="5">
        <f t="shared" si="5"/>
        <v>2.4300000000000002</v>
      </c>
      <c r="Y9" s="4">
        <f t="shared" si="6"/>
        <v>0</v>
      </c>
      <c r="Z9" s="268">
        <v>5215</v>
      </c>
      <c r="AA9" s="4">
        <f t="shared" si="7"/>
        <v>1</v>
      </c>
      <c r="AB9" s="247">
        <v>94</v>
      </c>
      <c r="AC9" s="4">
        <f t="shared" si="8"/>
        <v>2</v>
      </c>
      <c r="AD9" s="247">
        <v>91</v>
      </c>
      <c r="AE9" s="4">
        <f t="shared" si="9"/>
        <v>2</v>
      </c>
      <c r="AF9" s="268">
        <v>3468</v>
      </c>
      <c r="AG9" s="5">
        <f t="shared" si="10"/>
        <v>5.7607973421926912</v>
      </c>
      <c r="AH9" s="4">
        <f t="shared" si="11"/>
        <v>2</v>
      </c>
      <c r="AI9" s="268">
        <v>4113</v>
      </c>
      <c r="AJ9" s="6">
        <f t="shared" si="12"/>
        <v>7.1905594405594409</v>
      </c>
      <c r="AK9" s="4">
        <f t="shared" si="13"/>
        <v>2</v>
      </c>
      <c r="AL9" s="268">
        <v>1222</v>
      </c>
      <c r="AM9" s="6">
        <f t="shared" si="14"/>
        <v>31.333333333333332</v>
      </c>
      <c r="AN9" s="4">
        <f t="shared" si="15"/>
        <v>3</v>
      </c>
      <c r="AO9" s="97">
        <f t="shared" si="16"/>
        <v>16</v>
      </c>
      <c r="AP9" s="97">
        <f t="shared" si="17"/>
        <v>80</v>
      </c>
      <c r="AQ9" s="166" t="str">
        <f t="shared" si="18"/>
        <v>нет</v>
      </c>
      <c r="AR9" s="166" t="str">
        <f t="shared" si="19"/>
        <v>нет</v>
      </c>
      <c r="AS9" s="166" t="str">
        <f t="shared" si="20"/>
        <v>нет</v>
      </c>
    </row>
    <row r="10" spans="1:45" ht="30" customHeight="1">
      <c r="A10" s="152">
        <v>3</v>
      </c>
      <c r="B10" s="151" t="s">
        <v>204</v>
      </c>
      <c r="C10" s="273" t="s">
        <v>304</v>
      </c>
      <c r="D10" s="247">
        <v>19</v>
      </c>
      <c r="E10" s="73">
        <v>9</v>
      </c>
      <c r="F10" s="73">
        <v>6</v>
      </c>
      <c r="G10" s="73">
        <v>47</v>
      </c>
      <c r="H10" s="248">
        <v>48</v>
      </c>
      <c r="I10" s="247">
        <v>47</v>
      </c>
      <c r="J10" s="4">
        <f t="shared" si="0"/>
        <v>1</v>
      </c>
      <c r="K10" s="247">
        <v>11</v>
      </c>
      <c r="L10" s="247">
        <v>35</v>
      </c>
      <c r="M10" s="247">
        <v>98</v>
      </c>
      <c r="N10" s="4">
        <f t="shared" si="1"/>
        <v>2</v>
      </c>
      <c r="O10" s="247">
        <v>312</v>
      </c>
      <c r="P10" s="4">
        <f t="shared" si="2"/>
        <v>1</v>
      </c>
      <c r="Q10" s="247">
        <v>362</v>
      </c>
      <c r="R10" s="132" t="s">
        <v>181</v>
      </c>
      <c r="S10" s="247">
        <v>48</v>
      </c>
      <c r="T10" s="4">
        <f t="shared" si="3"/>
        <v>0</v>
      </c>
      <c r="U10" s="189"/>
      <c r="V10" s="4">
        <f t="shared" si="4"/>
        <v>0</v>
      </c>
      <c r="W10" s="268">
        <v>2256</v>
      </c>
      <c r="X10" s="5">
        <f t="shared" si="5"/>
        <v>4.2300000000000004</v>
      </c>
      <c r="Y10" s="4">
        <f t="shared" si="6"/>
        <v>1</v>
      </c>
      <c r="Z10" s="268">
        <v>465</v>
      </c>
      <c r="AA10" s="4">
        <f t="shared" si="7"/>
        <v>1</v>
      </c>
      <c r="AB10" s="247">
        <v>100</v>
      </c>
      <c r="AC10" s="4">
        <f t="shared" si="8"/>
        <v>2</v>
      </c>
      <c r="AD10" s="247">
        <v>100</v>
      </c>
      <c r="AE10" s="4">
        <f t="shared" si="9"/>
        <v>2</v>
      </c>
      <c r="AF10" s="268">
        <v>54</v>
      </c>
      <c r="AG10" s="5">
        <f t="shared" si="10"/>
        <v>1.5428571428571429</v>
      </c>
      <c r="AH10" s="4">
        <f t="shared" si="11"/>
        <v>1</v>
      </c>
      <c r="AI10" s="268">
        <v>266</v>
      </c>
      <c r="AJ10" s="6">
        <f t="shared" si="12"/>
        <v>5.6595744680851068</v>
      </c>
      <c r="AK10" s="4">
        <f t="shared" si="13"/>
        <v>2</v>
      </c>
      <c r="AL10" s="268">
        <v>476</v>
      </c>
      <c r="AM10" s="6">
        <f t="shared" si="14"/>
        <v>25.05263157894737</v>
      </c>
      <c r="AN10" s="4">
        <f t="shared" si="15"/>
        <v>3</v>
      </c>
      <c r="AO10" s="97">
        <f t="shared" si="16"/>
        <v>16</v>
      </c>
      <c r="AP10" s="97">
        <f t="shared" si="17"/>
        <v>80</v>
      </c>
      <c r="AQ10" s="94" t="str">
        <f t="shared" si="18"/>
        <v>нет</v>
      </c>
      <c r="AR10" s="94" t="str">
        <f t="shared" si="19"/>
        <v>нет</v>
      </c>
      <c r="AS10" s="94" t="str">
        <f t="shared" si="20"/>
        <v>нет</v>
      </c>
    </row>
    <row r="11" spans="1:45" ht="30" customHeight="1">
      <c r="A11" s="239">
        <v>4</v>
      </c>
      <c r="B11" s="15" t="s">
        <v>110</v>
      </c>
      <c r="C11" s="271" t="s">
        <v>305</v>
      </c>
      <c r="D11" s="247">
        <v>44</v>
      </c>
      <c r="E11" s="73">
        <v>23</v>
      </c>
      <c r="F11" s="73">
        <v>120</v>
      </c>
      <c r="G11" s="73">
        <v>576</v>
      </c>
      <c r="H11" s="248">
        <v>568</v>
      </c>
      <c r="I11" s="247">
        <v>569</v>
      </c>
      <c r="J11" s="4">
        <f t="shared" si="0"/>
        <v>1</v>
      </c>
      <c r="K11" s="247">
        <v>23</v>
      </c>
      <c r="L11" s="247">
        <v>630</v>
      </c>
      <c r="M11" s="247">
        <v>100</v>
      </c>
      <c r="N11" s="4">
        <f t="shared" si="1"/>
        <v>2</v>
      </c>
      <c r="O11" s="247">
        <v>395</v>
      </c>
      <c r="P11" s="4">
        <f t="shared" si="2"/>
        <v>1</v>
      </c>
      <c r="Q11" s="247">
        <v>633</v>
      </c>
      <c r="R11" s="132" t="s">
        <v>181</v>
      </c>
      <c r="S11" s="247">
        <v>75</v>
      </c>
      <c r="T11" s="4">
        <f t="shared" si="3"/>
        <v>0</v>
      </c>
      <c r="U11" s="189"/>
      <c r="V11" s="4">
        <f t="shared" si="4"/>
        <v>0</v>
      </c>
      <c r="W11" s="268">
        <v>15371</v>
      </c>
      <c r="X11" s="5">
        <f t="shared" si="5"/>
        <v>2.63</v>
      </c>
      <c r="Y11" s="4">
        <f t="shared" si="6"/>
        <v>1</v>
      </c>
      <c r="Z11" s="268">
        <v>4639</v>
      </c>
      <c r="AA11" s="4">
        <f t="shared" si="7"/>
        <v>1</v>
      </c>
      <c r="AB11" s="247">
        <v>100</v>
      </c>
      <c r="AC11" s="4">
        <f t="shared" si="8"/>
        <v>2</v>
      </c>
      <c r="AD11" s="247">
        <v>100</v>
      </c>
      <c r="AE11" s="4">
        <f t="shared" si="9"/>
        <v>2</v>
      </c>
      <c r="AF11" s="268">
        <v>2758</v>
      </c>
      <c r="AG11" s="5">
        <f t="shared" si="10"/>
        <v>4.3777777777777782</v>
      </c>
      <c r="AH11" s="4">
        <f t="shared" si="11"/>
        <v>2</v>
      </c>
      <c r="AI11" s="268">
        <v>2056</v>
      </c>
      <c r="AJ11" s="6">
        <f t="shared" si="12"/>
        <v>3.6133567662565906</v>
      </c>
      <c r="AK11" s="4">
        <f t="shared" si="13"/>
        <v>1</v>
      </c>
      <c r="AL11" s="268">
        <v>1192</v>
      </c>
      <c r="AM11" s="6">
        <f t="shared" si="14"/>
        <v>27.09090909090909</v>
      </c>
      <c r="AN11" s="4">
        <f t="shared" si="15"/>
        <v>3</v>
      </c>
      <c r="AO11" s="97">
        <f t="shared" si="16"/>
        <v>16</v>
      </c>
      <c r="AP11" s="97">
        <f t="shared" si="17"/>
        <v>80</v>
      </c>
      <c r="AQ11" s="94" t="str">
        <f t="shared" si="18"/>
        <v>нет</v>
      </c>
      <c r="AR11" s="94" t="str">
        <f t="shared" si="19"/>
        <v>нет</v>
      </c>
      <c r="AS11" s="94" t="str">
        <f t="shared" si="20"/>
        <v>нет</v>
      </c>
    </row>
    <row r="12" spans="1:45" ht="30" customHeight="1">
      <c r="A12" s="181">
        <v>10</v>
      </c>
      <c r="B12" s="15" t="s">
        <v>43</v>
      </c>
      <c r="C12" s="271" t="s">
        <v>311</v>
      </c>
      <c r="D12" s="247">
        <v>13</v>
      </c>
      <c r="E12" s="73">
        <v>6</v>
      </c>
      <c r="F12" s="73">
        <v>2</v>
      </c>
      <c r="G12" s="73">
        <v>14</v>
      </c>
      <c r="H12" s="248">
        <v>16</v>
      </c>
      <c r="I12" s="247">
        <v>16</v>
      </c>
      <c r="J12" s="4">
        <f t="shared" si="0"/>
        <v>1</v>
      </c>
      <c r="K12" s="247">
        <v>11</v>
      </c>
      <c r="L12" s="247">
        <v>18</v>
      </c>
      <c r="M12" s="247">
        <v>100</v>
      </c>
      <c r="N12" s="4">
        <f t="shared" si="1"/>
        <v>2</v>
      </c>
      <c r="O12" s="247">
        <v>712</v>
      </c>
      <c r="P12" s="4">
        <f t="shared" si="2"/>
        <v>1</v>
      </c>
      <c r="Q12" s="247">
        <v>200</v>
      </c>
      <c r="R12" s="132" t="s">
        <v>181</v>
      </c>
      <c r="S12" s="247">
        <v>94</v>
      </c>
      <c r="T12" s="4">
        <f t="shared" si="3"/>
        <v>2</v>
      </c>
      <c r="U12" s="189"/>
      <c r="V12" s="4">
        <f t="shared" si="4"/>
        <v>0</v>
      </c>
      <c r="W12" s="268">
        <v>745</v>
      </c>
      <c r="X12" s="5">
        <f t="shared" si="5"/>
        <v>4.09</v>
      </c>
      <c r="Y12" s="4">
        <f t="shared" si="6"/>
        <v>1</v>
      </c>
      <c r="Z12" s="268">
        <v>62</v>
      </c>
      <c r="AA12" s="4">
        <f t="shared" si="7"/>
        <v>0</v>
      </c>
      <c r="AB12" s="247">
        <v>100</v>
      </c>
      <c r="AC12" s="4">
        <f t="shared" si="8"/>
        <v>2</v>
      </c>
      <c r="AD12" s="247">
        <v>100</v>
      </c>
      <c r="AE12" s="4">
        <f t="shared" si="9"/>
        <v>2</v>
      </c>
      <c r="AF12" s="268">
        <v>33</v>
      </c>
      <c r="AG12" s="5">
        <f t="shared" si="10"/>
        <v>1.8333333333333333</v>
      </c>
      <c r="AH12" s="4">
        <f t="shared" si="11"/>
        <v>1</v>
      </c>
      <c r="AI12" s="268">
        <v>51</v>
      </c>
      <c r="AJ12" s="6">
        <f t="shared" si="12"/>
        <v>3.1875</v>
      </c>
      <c r="AK12" s="4">
        <f t="shared" si="13"/>
        <v>1</v>
      </c>
      <c r="AL12" s="268">
        <v>373</v>
      </c>
      <c r="AM12" s="6">
        <f t="shared" si="14"/>
        <v>28.692307692307693</v>
      </c>
      <c r="AN12" s="4">
        <f t="shared" si="15"/>
        <v>3</v>
      </c>
      <c r="AO12" s="97">
        <f t="shared" si="16"/>
        <v>16</v>
      </c>
      <c r="AP12" s="97">
        <f t="shared" si="17"/>
        <v>80</v>
      </c>
      <c r="AQ12" s="94" t="str">
        <f t="shared" si="18"/>
        <v>нет</v>
      </c>
      <c r="AR12" s="94" t="str">
        <f t="shared" si="19"/>
        <v>нет</v>
      </c>
      <c r="AS12" s="94" t="str">
        <f t="shared" si="20"/>
        <v>нет</v>
      </c>
    </row>
    <row r="13" spans="1:45" ht="30" customHeight="1">
      <c r="A13" s="239">
        <v>12</v>
      </c>
      <c r="B13" s="15" t="s">
        <v>41</v>
      </c>
      <c r="C13" s="271" t="s">
        <v>313</v>
      </c>
      <c r="D13" s="247">
        <v>22</v>
      </c>
      <c r="E13" s="73">
        <v>9</v>
      </c>
      <c r="F13" s="73">
        <v>9</v>
      </c>
      <c r="G13" s="73">
        <v>63</v>
      </c>
      <c r="H13" s="248">
        <v>63</v>
      </c>
      <c r="I13" s="247">
        <v>63</v>
      </c>
      <c r="J13" s="4">
        <f t="shared" si="0"/>
        <v>1</v>
      </c>
      <c r="K13" s="247">
        <v>11</v>
      </c>
      <c r="L13" s="247">
        <v>57</v>
      </c>
      <c r="M13" s="247">
        <v>100</v>
      </c>
      <c r="N13" s="4">
        <f t="shared" si="1"/>
        <v>2</v>
      </c>
      <c r="O13" s="247">
        <v>351</v>
      </c>
      <c r="P13" s="4">
        <f t="shared" si="2"/>
        <v>1</v>
      </c>
      <c r="Q13" s="247">
        <v>313</v>
      </c>
      <c r="R13" s="132" t="s">
        <v>181</v>
      </c>
      <c r="S13" s="247">
        <v>96</v>
      </c>
      <c r="T13" s="4">
        <f t="shared" si="3"/>
        <v>2</v>
      </c>
      <c r="U13" s="189"/>
      <c r="V13" s="4">
        <f t="shared" si="4"/>
        <v>0</v>
      </c>
      <c r="W13" s="268">
        <v>2064</v>
      </c>
      <c r="X13" s="5">
        <f t="shared" si="5"/>
        <v>2.94</v>
      </c>
      <c r="Y13" s="4">
        <f t="shared" si="6"/>
        <v>1</v>
      </c>
      <c r="Z13" s="268">
        <v>248</v>
      </c>
      <c r="AA13" s="4">
        <f t="shared" si="7"/>
        <v>0</v>
      </c>
      <c r="AB13" s="247">
        <v>99</v>
      </c>
      <c r="AC13" s="4">
        <f t="shared" si="8"/>
        <v>2</v>
      </c>
      <c r="AD13" s="247">
        <v>99</v>
      </c>
      <c r="AE13" s="4">
        <f t="shared" si="9"/>
        <v>2</v>
      </c>
      <c r="AF13" s="268">
        <v>189</v>
      </c>
      <c r="AG13" s="5">
        <f t="shared" si="10"/>
        <v>3.3157894736842106</v>
      </c>
      <c r="AH13" s="4">
        <f t="shared" si="11"/>
        <v>1</v>
      </c>
      <c r="AI13" s="268">
        <v>53</v>
      </c>
      <c r="AJ13" s="6">
        <f t="shared" si="12"/>
        <v>0.84126984126984128</v>
      </c>
      <c r="AK13" s="4">
        <f t="shared" si="13"/>
        <v>0</v>
      </c>
      <c r="AL13" s="268">
        <v>305</v>
      </c>
      <c r="AM13" s="6">
        <f t="shared" si="14"/>
        <v>13.863636363636363</v>
      </c>
      <c r="AN13" s="4">
        <f t="shared" si="15"/>
        <v>2</v>
      </c>
      <c r="AO13" s="97">
        <f t="shared" si="16"/>
        <v>14</v>
      </c>
      <c r="AP13" s="97">
        <f t="shared" si="17"/>
        <v>70</v>
      </c>
      <c r="AQ13" s="94" t="str">
        <f t="shared" si="18"/>
        <v>нет</v>
      </c>
      <c r="AR13" s="94" t="str">
        <f t="shared" si="19"/>
        <v>нет</v>
      </c>
      <c r="AS13" s="94" t="str">
        <f t="shared" si="20"/>
        <v>нет</v>
      </c>
    </row>
    <row r="14" spans="1:45" ht="30" customHeight="1">
      <c r="A14" s="259">
        <v>6</v>
      </c>
      <c r="B14" s="15" t="s">
        <v>45</v>
      </c>
      <c r="C14" s="271" t="s">
        <v>307</v>
      </c>
      <c r="D14" s="247">
        <v>16</v>
      </c>
      <c r="E14" s="73">
        <v>6</v>
      </c>
      <c r="F14" s="73">
        <v>0</v>
      </c>
      <c r="G14" s="73">
        <v>109</v>
      </c>
      <c r="H14" s="248">
        <v>123</v>
      </c>
      <c r="I14" s="247">
        <v>123</v>
      </c>
      <c r="J14" s="4">
        <f t="shared" si="0"/>
        <v>1</v>
      </c>
      <c r="K14" s="247">
        <v>6</v>
      </c>
      <c r="L14" s="247">
        <v>119</v>
      </c>
      <c r="M14" s="247">
        <v>80</v>
      </c>
      <c r="N14" s="135">
        <f t="shared" si="1"/>
        <v>1</v>
      </c>
      <c r="O14" s="247">
        <v>115</v>
      </c>
      <c r="P14" s="4">
        <f t="shared" si="2"/>
        <v>1</v>
      </c>
      <c r="Q14" s="247">
        <v>168</v>
      </c>
      <c r="R14" s="260" t="s">
        <v>183</v>
      </c>
      <c r="S14" s="249"/>
      <c r="T14" s="190">
        <f t="shared" si="3"/>
        <v>0</v>
      </c>
      <c r="U14" s="189"/>
      <c r="V14" s="4">
        <f t="shared" si="4"/>
        <v>0</v>
      </c>
      <c r="W14" s="268">
        <v>1390</v>
      </c>
      <c r="X14" s="5">
        <f t="shared" si="5"/>
        <v>0.87</v>
      </c>
      <c r="Y14" s="86">
        <f>IF(W14/(I14-F14)/13&gt;=1.5,1,0)</f>
        <v>0</v>
      </c>
      <c r="Z14" s="268">
        <v>1545</v>
      </c>
      <c r="AA14" s="4">
        <f t="shared" si="7"/>
        <v>1</v>
      </c>
      <c r="AB14" s="247">
        <v>93</v>
      </c>
      <c r="AC14" s="4">
        <f t="shared" si="8"/>
        <v>2</v>
      </c>
      <c r="AD14" s="247">
        <v>89</v>
      </c>
      <c r="AE14" s="4">
        <f t="shared" si="9"/>
        <v>1</v>
      </c>
      <c r="AF14" s="268">
        <v>0</v>
      </c>
      <c r="AG14" s="5">
        <f t="shared" si="10"/>
        <v>0</v>
      </c>
      <c r="AH14" s="135">
        <f t="shared" si="11"/>
        <v>0</v>
      </c>
      <c r="AI14" s="268">
        <v>131</v>
      </c>
      <c r="AJ14" s="6">
        <f t="shared" si="12"/>
        <v>1.065040650406504</v>
      </c>
      <c r="AK14" s="4">
        <f t="shared" si="13"/>
        <v>1</v>
      </c>
      <c r="AL14" s="268">
        <v>268</v>
      </c>
      <c r="AM14" s="6">
        <f t="shared" si="14"/>
        <v>16.75</v>
      </c>
      <c r="AN14" s="4">
        <f t="shared" si="15"/>
        <v>2</v>
      </c>
      <c r="AO14" s="99">
        <f>J14+P14+T14+V14+Y14+AA14+AC14+AE14+AN14+AK14</f>
        <v>9</v>
      </c>
      <c r="AP14" s="275">
        <f>ROUND(AO14/($AO$2-$N$2-$AH$2-T2)*100,0)</f>
        <v>69</v>
      </c>
      <c r="AQ14" s="94" t="str">
        <f t="shared" si="18"/>
        <v>нет</v>
      </c>
      <c r="AR14" s="94" t="str">
        <f t="shared" si="19"/>
        <v>нет</v>
      </c>
      <c r="AS14" s="94" t="str">
        <f t="shared" si="20"/>
        <v>нет</v>
      </c>
    </row>
    <row r="15" spans="1:45" s="7" customFormat="1" ht="30" customHeight="1">
      <c r="A15" s="258">
        <v>11</v>
      </c>
      <c r="B15" s="213" t="s">
        <v>44</v>
      </c>
      <c r="C15" s="270" t="s">
        <v>312</v>
      </c>
      <c r="D15" s="247">
        <v>17</v>
      </c>
      <c r="E15" s="73">
        <v>8</v>
      </c>
      <c r="F15" s="3">
        <v>3</v>
      </c>
      <c r="G15" s="3">
        <v>17</v>
      </c>
      <c r="H15" s="248">
        <v>17</v>
      </c>
      <c r="I15" s="247">
        <v>17</v>
      </c>
      <c r="J15" s="4">
        <f t="shared" si="0"/>
        <v>1</v>
      </c>
      <c r="K15" s="247">
        <v>10</v>
      </c>
      <c r="L15" s="247">
        <v>25</v>
      </c>
      <c r="M15" s="247">
        <v>100</v>
      </c>
      <c r="N15" s="4">
        <f t="shared" si="1"/>
        <v>2</v>
      </c>
      <c r="O15" s="247">
        <v>239</v>
      </c>
      <c r="P15" s="4">
        <f t="shared" si="2"/>
        <v>1</v>
      </c>
      <c r="Q15" s="247">
        <v>271</v>
      </c>
      <c r="R15" s="167" t="s">
        <v>181</v>
      </c>
      <c r="S15" s="247">
        <v>70</v>
      </c>
      <c r="T15" s="4">
        <f t="shared" si="3"/>
        <v>0</v>
      </c>
      <c r="U15" s="189"/>
      <c r="V15" s="4">
        <f t="shared" si="4"/>
        <v>0</v>
      </c>
      <c r="W15" s="268">
        <v>821</v>
      </c>
      <c r="X15" s="5">
        <f t="shared" si="5"/>
        <v>4.51</v>
      </c>
      <c r="Y15" s="4">
        <f>IF(W15/(I15-F15)/13&gt;=2.5,1,0)</f>
        <v>1</v>
      </c>
      <c r="Z15" s="268">
        <v>32</v>
      </c>
      <c r="AA15" s="4">
        <f t="shared" si="7"/>
        <v>0</v>
      </c>
      <c r="AB15" s="247">
        <v>99</v>
      </c>
      <c r="AC15" s="4">
        <f t="shared" si="8"/>
        <v>2</v>
      </c>
      <c r="AD15" s="247">
        <v>100</v>
      </c>
      <c r="AE15" s="4">
        <f t="shared" si="9"/>
        <v>2</v>
      </c>
      <c r="AF15" s="268">
        <v>21</v>
      </c>
      <c r="AG15" s="5">
        <f t="shared" si="10"/>
        <v>0.84</v>
      </c>
      <c r="AH15" s="4">
        <f t="shared" si="11"/>
        <v>0</v>
      </c>
      <c r="AI15" s="268">
        <v>31</v>
      </c>
      <c r="AJ15" s="6">
        <f t="shared" si="12"/>
        <v>1.8235294117647058</v>
      </c>
      <c r="AK15" s="4">
        <f t="shared" si="13"/>
        <v>1</v>
      </c>
      <c r="AL15" s="268">
        <v>286</v>
      </c>
      <c r="AM15" s="6">
        <f t="shared" si="14"/>
        <v>16.823529411764707</v>
      </c>
      <c r="AN15" s="4">
        <f t="shared" si="15"/>
        <v>2</v>
      </c>
      <c r="AO15" s="97">
        <f>J15+N15+P15+T15+V15+Y15+AA15+AC15+AE15+AH15+AK15+AN15</f>
        <v>12</v>
      </c>
      <c r="AP15" s="97">
        <f>ROUND(AO15/$AO$2*100,0)</f>
        <v>60</v>
      </c>
      <c r="AQ15" s="166" t="str">
        <f t="shared" si="18"/>
        <v>нет</v>
      </c>
      <c r="AR15" s="166" t="str">
        <f t="shared" si="19"/>
        <v>нет</v>
      </c>
      <c r="AS15" s="166" t="str">
        <f t="shared" si="20"/>
        <v>нет</v>
      </c>
    </row>
    <row r="16" spans="1:45" s="67" customFormat="1" ht="15.75" thickBot="1">
      <c r="D16" s="250"/>
      <c r="I16" s="250"/>
      <c r="K16" s="250"/>
      <c r="L16" s="250"/>
      <c r="M16" s="250"/>
      <c r="O16" s="250"/>
      <c r="Q16" s="250"/>
      <c r="S16" s="250"/>
      <c r="W16" s="250"/>
      <c r="Z16" s="250"/>
      <c r="AB16" s="250"/>
      <c r="AD16" s="250"/>
      <c r="AF16" s="250"/>
      <c r="AI16" s="250"/>
      <c r="AL16" s="192"/>
    </row>
    <row r="17" spans="2:42" s="67" customFormat="1" ht="16.5" thickBot="1">
      <c r="AJ17" s="362" t="s">
        <v>111</v>
      </c>
      <c r="AK17" s="363"/>
      <c r="AL17" s="363"/>
      <c r="AM17" s="363"/>
      <c r="AN17" s="364"/>
      <c r="AO17" s="58">
        <f>AVERAGE(AO4:AO15)</f>
        <v>15.75</v>
      </c>
      <c r="AP17" s="46">
        <f>ROUND(AO17/$AO$2*100,0)</f>
        <v>79</v>
      </c>
    </row>
    <row r="18" spans="2:42" s="67" customFormat="1">
      <c r="AL18" s="192"/>
    </row>
    <row r="19" spans="2:42" ht="30" customHeight="1">
      <c r="B19" s="242" t="s">
        <v>209</v>
      </c>
      <c r="C19" s="273" t="s">
        <v>314</v>
      </c>
      <c r="D19" s="247">
        <v>22</v>
      </c>
      <c r="E19" s="194">
        <v>9</v>
      </c>
      <c r="F19" s="194">
        <v>12</v>
      </c>
      <c r="G19" s="194">
        <v>59</v>
      </c>
      <c r="H19" s="241">
        <v>59</v>
      </c>
      <c r="I19" s="247">
        <v>57</v>
      </c>
      <c r="J19" s="232">
        <f t="shared" ref="J19" si="21">IF(ABS((I19-H19)/H19)&lt;=0.1,1,0)</f>
        <v>1</v>
      </c>
      <c r="K19" s="247">
        <v>17</v>
      </c>
      <c r="L19" s="247">
        <v>36</v>
      </c>
      <c r="M19" s="247">
        <v>54</v>
      </c>
      <c r="N19" s="232">
        <f>IF(M19&gt;=90,2,IF(M19&gt;=80,1,0))</f>
        <v>0</v>
      </c>
      <c r="O19" s="247">
        <v>209</v>
      </c>
      <c r="P19" s="232">
        <f>IF(O19/E19&gt;=13,1,0)</f>
        <v>1</v>
      </c>
      <c r="Q19" s="247">
        <v>382</v>
      </c>
      <c r="R19" s="233" t="s">
        <v>183</v>
      </c>
      <c r="S19" s="247">
        <v>86</v>
      </c>
      <c r="T19" s="232">
        <f>IF(S19&gt;=90,2,IF(S19&gt;=80,1,0))</f>
        <v>1</v>
      </c>
      <c r="U19" s="231"/>
      <c r="V19" s="232">
        <f>IF(U19&gt;=90,2,IF(U19&gt;=80,1,0))</f>
        <v>0</v>
      </c>
      <c r="W19" s="247">
        <v>2112</v>
      </c>
      <c r="X19" s="234">
        <f>ROUND($W19/($I19-$F19)/13,2)</f>
        <v>3.61</v>
      </c>
      <c r="Y19" s="235">
        <f>IF(W19/(I19-F19)/13&gt;=1.5,1,0)</f>
        <v>1</v>
      </c>
      <c r="Z19" s="247">
        <v>803</v>
      </c>
      <c r="AA19" s="232">
        <f t="shared" ref="AA19" si="22">IF(Z19/I19&gt;=6,1,0)</f>
        <v>1</v>
      </c>
      <c r="AB19" s="247">
        <v>98</v>
      </c>
      <c r="AC19" s="232">
        <f>IF(AB19&gt;=90,2,IF(AB19&gt;=80,1,0))</f>
        <v>2</v>
      </c>
      <c r="AD19" s="247">
        <v>94</v>
      </c>
      <c r="AE19" s="232">
        <f>IF(AD19&gt;=90,2,IF(AD19&gt;=80,1,0))</f>
        <v>2</v>
      </c>
      <c r="AF19" s="247">
        <v>2</v>
      </c>
      <c r="AG19" s="234">
        <v>0</v>
      </c>
      <c r="AH19" s="236">
        <f>IF(AG19&gt;12,3,IF(AG19&gt;4,2,IF(AG19&gt;1,1,0)))</f>
        <v>0</v>
      </c>
      <c r="AI19" s="247">
        <v>0</v>
      </c>
      <c r="AJ19" s="237">
        <v>0</v>
      </c>
      <c r="AK19" s="236">
        <f>IF(AJ19&gt;=4,2,IF(AJ19&gt;1,1,0))</f>
        <v>0</v>
      </c>
      <c r="AL19" s="247">
        <v>413</v>
      </c>
      <c r="AM19" s="237">
        <f>AL19/D19</f>
        <v>18.772727272727273</v>
      </c>
      <c r="AN19" s="232">
        <f>IF(AM19&gt;23,3,IF(AM19&gt;12,2,IF(AM19&gt;4,1,0)))</f>
        <v>2</v>
      </c>
      <c r="AO19" s="238">
        <f>J19+N19+P19+T19+V19+Y19+AC19+AE19+AN19</f>
        <v>10</v>
      </c>
      <c r="AP19" s="238">
        <f>ROUND(AO19/($AO$2-$AH$2-$AK$2)*100,0)</f>
        <v>67</v>
      </c>
    </row>
    <row r="20" spans="2:42" s="67" customFormat="1" ht="15.75">
      <c r="D20" s="53"/>
    </row>
    <row r="21" spans="2:42"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5" spans="2:42">
      <c r="L25" s="243">
        <v>22</v>
      </c>
    </row>
  </sheetData>
  <autoFilter ref="A1:AS14">
    <sortState ref="A4:AS15">
      <sortCondition descending="1" ref="AP1:AP14"/>
    </sortState>
  </autoFilter>
  <sortState ref="A4:AR14">
    <sortCondition ref="A4"/>
  </sortState>
  <mergeCells count="1">
    <mergeCell ref="AJ17:AN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5"/>
  <sheetViews>
    <sheetView zoomScale="64" zoomScaleNormal="64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AL43" sqref="AL43"/>
    </sheetView>
  </sheetViews>
  <sheetFormatPr defaultColWidth="8.85546875" defaultRowHeight="15"/>
  <cols>
    <col min="1" max="1" width="6.42578125" bestFit="1" customWidth="1"/>
    <col min="2" max="2" width="45.7109375" customWidth="1"/>
    <col min="3" max="3" width="24.5703125" style="67" customWidth="1"/>
    <col min="4" max="4" width="10.85546875" bestFit="1" customWidth="1"/>
    <col min="5" max="5" width="13.42578125" customWidth="1"/>
    <col min="6" max="6" width="17.42578125" customWidth="1"/>
    <col min="7" max="7" width="18.28515625" customWidth="1"/>
    <col min="8" max="8" width="14" style="67" customWidth="1"/>
    <col min="9" max="9" width="13.42578125" bestFit="1" customWidth="1"/>
    <col min="10" max="10" width="6.140625" bestFit="1" customWidth="1"/>
    <col min="11" max="11" width="10" bestFit="1" customWidth="1"/>
    <col min="12" max="12" width="12.7109375" bestFit="1" customWidth="1"/>
    <col min="13" max="13" width="14" customWidth="1"/>
    <col min="14" max="14" width="6.140625" bestFit="1" customWidth="1"/>
    <col min="16" max="16" width="6.140625" bestFit="1" customWidth="1"/>
    <col min="17" max="17" width="13.42578125" bestFit="1" customWidth="1"/>
    <col min="18" max="18" width="13.42578125" style="67" hidden="1" customWidth="1"/>
    <col min="19" max="19" width="13.28515625" bestFit="1" customWidth="1"/>
    <col min="20" max="20" width="6.140625" bestFit="1" customWidth="1"/>
    <col min="21" max="21" width="16" bestFit="1" customWidth="1"/>
    <col min="22" max="22" width="6.140625" style="67" bestFit="1" customWidth="1"/>
    <col min="23" max="23" width="13.7109375" bestFit="1" customWidth="1"/>
    <col min="25" max="25" width="6" customWidth="1"/>
    <col min="26" max="26" width="15.140625" customWidth="1"/>
    <col min="27" max="27" width="6.140625" customWidth="1"/>
    <col min="28" max="28" width="17.42578125" customWidth="1"/>
    <col min="29" max="29" width="6.85546875" customWidth="1"/>
    <col min="30" max="30" width="16.42578125" customWidth="1"/>
    <col min="31" max="31" width="5.5703125" customWidth="1"/>
    <col min="32" max="32" width="14.140625" customWidth="1"/>
    <col min="34" max="34" width="6.42578125" customWidth="1"/>
    <col min="35" max="35" width="14.28515625" customWidth="1"/>
    <col min="37" max="37" width="6.42578125" customWidth="1"/>
    <col min="38" max="38" width="14.42578125" customWidth="1"/>
    <col min="40" max="40" width="6.85546875" customWidth="1"/>
    <col min="41" max="41" width="6.42578125" customWidth="1"/>
    <col min="42" max="42" width="6.85546875" customWidth="1"/>
    <col min="43" max="43" width="10.85546875" hidden="1" customWidth="1"/>
    <col min="44" max="44" width="13.42578125" hidden="1" customWidth="1"/>
    <col min="45" max="45" width="12.85546875" hidden="1" customWidth="1"/>
  </cols>
  <sheetData>
    <row r="1" spans="1:45" s="7" customFormat="1" ht="140.25" customHeight="1">
      <c r="A1" s="78" t="s">
        <v>0</v>
      </c>
      <c r="B1" s="96" t="s">
        <v>1</v>
      </c>
      <c r="C1" s="265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 ht="15" customHeigh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 ht="15" customHeigh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s="67" customFormat="1" ht="30" customHeight="1">
      <c r="A4" s="26"/>
      <c r="B4" s="15" t="s">
        <v>109</v>
      </c>
      <c r="C4" s="274" t="s">
        <v>315</v>
      </c>
      <c r="D4" s="189">
        <v>24</v>
      </c>
      <c r="E4" s="225">
        <v>11</v>
      </c>
      <c r="F4" s="225">
        <v>50</v>
      </c>
      <c r="G4" s="3">
        <v>256</v>
      </c>
      <c r="H4" s="248">
        <v>254</v>
      </c>
      <c r="I4" s="189">
        <v>265</v>
      </c>
      <c r="J4" s="4">
        <f t="shared" ref="J4" si="0">IF(ABS((I4-H4)/H4)&lt;=0.1,1,0)</f>
        <v>1</v>
      </c>
      <c r="K4" s="189">
        <v>11</v>
      </c>
      <c r="L4" s="189">
        <v>294</v>
      </c>
      <c r="M4" s="189">
        <v>100</v>
      </c>
      <c r="N4" s="4">
        <f t="shared" ref="N4" si="1">IF(M4&gt;=90,2,IF(M4&gt;=80,1,0))</f>
        <v>2</v>
      </c>
      <c r="O4" s="189">
        <v>415</v>
      </c>
      <c r="P4" s="4">
        <f t="shared" ref="P4" si="2">IF(O4/E4&gt;=13,1,0)</f>
        <v>1</v>
      </c>
      <c r="Q4" s="189">
        <v>330</v>
      </c>
      <c r="R4" s="167" t="s">
        <v>181</v>
      </c>
      <c r="S4" s="189">
        <v>89</v>
      </c>
      <c r="T4" s="4">
        <f>IF(S4&gt;=90,2,IF(S4&gt;=80,1,0))</f>
        <v>1</v>
      </c>
      <c r="U4" s="72"/>
      <c r="V4" s="4">
        <f t="shared" ref="V4" si="3">IF(U4&gt;=90,2,IF(U4&gt;=80,1,0))</f>
        <v>0</v>
      </c>
      <c r="W4" s="189">
        <v>9940</v>
      </c>
      <c r="X4" s="5">
        <f t="shared" ref="X4" si="4">ROUND($W4/($I4-$F4)/13,2)</f>
        <v>3.56</v>
      </c>
      <c r="Y4" s="4">
        <f t="shared" ref="Y4" si="5">IF(W4/(I4-F4)/13&gt;=2.5,1,0)</f>
        <v>1</v>
      </c>
      <c r="Z4" s="189">
        <v>5635</v>
      </c>
      <c r="AA4" s="4">
        <f t="shared" ref="AA4" si="6">IF(Z4/I4&gt;=6,1,0)</f>
        <v>1</v>
      </c>
      <c r="AB4" s="189">
        <v>98</v>
      </c>
      <c r="AC4" s="4">
        <f t="shared" ref="AC4" si="7">IF(AB4&gt;=90,2,IF(AB4&gt;=80,1,0))</f>
        <v>2</v>
      </c>
      <c r="AD4" s="189">
        <v>98</v>
      </c>
      <c r="AE4" s="4">
        <f t="shared" ref="AE4" si="8">IF(AD4&gt;=90,2,IF(AD4&gt;=80,1,0))</f>
        <v>2</v>
      </c>
      <c r="AF4" s="189">
        <v>1184</v>
      </c>
      <c r="AG4" s="5">
        <f t="shared" ref="AG4" si="9">AF4/L4</f>
        <v>4.0272108843537415</v>
      </c>
      <c r="AH4" s="4">
        <f t="shared" ref="AH4" si="10">IF(AG4&gt;12,3,IF(AG4&gt;4,2,IF(AG4&gt;1,1,0)))</f>
        <v>2</v>
      </c>
      <c r="AI4" s="189">
        <v>721</v>
      </c>
      <c r="AJ4" s="6">
        <f>AI4/I4</f>
        <v>2.7207547169811321</v>
      </c>
      <c r="AK4" s="4">
        <f t="shared" ref="AK4" si="11">IF(AJ4&gt;=4,2,IF(AJ4&gt;1,1,0))</f>
        <v>1</v>
      </c>
      <c r="AL4" s="189">
        <v>1049</v>
      </c>
      <c r="AM4" s="6">
        <f t="shared" ref="AM4" si="12">AL4/D4</f>
        <v>43.708333333333336</v>
      </c>
      <c r="AN4" s="4">
        <f t="shared" ref="AN4" si="13">IF(AM4&gt;23,3,IF(AM4&gt;12,2,IF(AM4&gt;4,1,0)))</f>
        <v>3</v>
      </c>
      <c r="AO4" s="97">
        <f>J4+N4+P4+T4+V4+Y4+AA4+AC4+AE4+AH4+AK4+AN4</f>
        <v>17</v>
      </c>
      <c r="AP4" s="97">
        <f>ROUND(AO4/$AO$2*100,0)</f>
        <v>85</v>
      </c>
      <c r="AQ4" s="94" t="str">
        <f t="shared" ref="AQ4" si="14">IF(AND(OR($B$3="октябрь",$B$3="декабрь",$B$3="март",$B$3="май"),R4="четверть"),"выставляются","нет")</f>
        <v>нет</v>
      </c>
      <c r="AR4" s="94" t="str">
        <f t="shared" ref="AR4" si="15">IF(AND(OR($B$3="ноябрь",$B$3="февраль",$B$3="май"),$R4="триместр"),"выставляются","нет")</f>
        <v>нет</v>
      </c>
      <c r="AS4" s="94" t="str">
        <f t="shared" ref="AS4" si="16">IF(AND(OR($B$3="декабрь",$B$3="май"),$R4="полугодие"),"выставляются","нет")</f>
        <v>нет</v>
      </c>
    </row>
    <row r="5" spans="1:45">
      <c r="A5" s="67"/>
      <c r="B5" s="67"/>
      <c r="D5" s="67"/>
      <c r="E5" s="67"/>
      <c r="F5" s="67"/>
      <c r="G5" s="67"/>
      <c r="I5" s="67"/>
      <c r="J5" s="67"/>
      <c r="K5" s="67"/>
      <c r="L5" s="67"/>
      <c r="M5" s="67"/>
      <c r="N5" s="67"/>
      <c r="O5" s="67"/>
      <c r="P5" s="67"/>
      <c r="Q5" s="67"/>
      <c r="S5" s="67"/>
      <c r="T5" s="67"/>
      <c r="U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5" ht="19.5" thickBot="1">
      <c r="A6" s="67"/>
      <c r="B6" s="67"/>
      <c r="D6" s="52"/>
      <c r="E6" s="67"/>
      <c r="F6" s="67"/>
      <c r="G6" s="67"/>
      <c r="I6" s="67"/>
      <c r="J6" s="67"/>
      <c r="K6" s="67"/>
      <c r="L6" s="67"/>
      <c r="M6" s="67"/>
      <c r="N6" s="67"/>
      <c r="O6" s="67"/>
      <c r="P6" s="67"/>
      <c r="Q6" s="67"/>
      <c r="S6" s="67"/>
      <c r="T6" s="67"/>
      <c r="U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pans="1:45" ht="21" customHeight="1" thickBot="1">
      <c r="A7" s="67"/>
      <c r="B7" s="67"/>
      <c r="D7" s="67"/>
      <c r="E7" s="67"/>
      <c r="F7" s="67"/>
      <c r="G7" s="67"/>
      <c r="I7" s="67"/>
      <c r="J7" s="67"/>
      <c r="K7" s="67"/>
      <c r="L7" s="67"/>
      <c r="M7" s="67"/>
      <c r="N7" s="67"/>
      <c r="O7" s="67"/>
      <c r="P7" s="67"/>
      <c r="Q7" s="67"/>
      <c r="S7" s="67"/>
      <c r="T7" s="67"/>
      <c r="U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362" t="s">
        <v>111</v>
      </c>
      <c r="AK7" s="363"/>
      <c r="AL7" s="363"/>
      <c r="AM7" s="363"/>
      <c r="AN7" s="365"/>
      <c r="AO7" s="45">
        <f>AVERAGE(AO4)</f>
        <v>17</v>
      </c>
      <c r="AP7" s="46">
        <f>ROUND(AO7/AO2*100,0)</f>
        <v>85</v>
      </c>
      <c r="AQ7" s="67"/>
      <c r="AR7" s="67"/>
    </row>
    <row r="8" spans="1:45">
      <c r="A8" s="67"/>
      <c r="B8" s="67"/>
      <c r="D8" s="67"/>
      <c r="E8" s="67"/>
      <c r="F8" s="67"/>
      <c r="G8" s="67"/>
      <c r="I8" s="67"/>
      <c r="J8" s="67"/>
      <c r="K8" s="67"/>
      <c r="L8" s="67"/>
      <c r="M8" s="67"/>
      <c r="N8" s="67"/>
      <c r="O8" s="67"/>
      <c r="P8" s="67"/>
      <c r="Q8" s="67"/>
      <c r="S8" s="67"/>
      <c r="T8" s="67"/>
      <c r="U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25" spans="10:10">
      <c r="J25" t="s">
        <v>97</v>
      </c>
    </row>
  </sheetData>
  <mergeCells count="1">
    <mergeCell ref="AJ7:AN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0"/>
  <sheetViews>
    <sheetView zoomScale="80" zoomScaleNormal="80" workbookViewId="0">
      <pane xSplit="2" ySplit="1" topLeftCell="AG2" activePane="bottomRight" state="frozen"/>
      <selection activeCell="B3" sqref="B3"/>
      <selection pane="topRight" activeCell="B3" sqref="B3"/>
      <selection pane="bottomLeft" activeCell="B3" sqref="B3"/>
      <selection pane="bottomRight" activeCell="AA18" sqref="AA18"/>
    </sheetView>
  </sheetViews>
  <sheetFormatPr defaultColWidth="8.85546875" defaultRowHeight="15"/>
  <cols>
    <col min="1" max="1" width="5.28515625" customWidth="1"/>
    <col min="2" max="2" width="53.7109375" customWidth="1"/>
    <col min="3" max="3" width="29.140625" style="67" customWidth="1"/>
    <col min="4" max="4" width="12.42578125" customWidth="1"/>
    <col min="5" max="5" width="13.28515625" customWidth="1"/>
    <col min="6" max="6" width="18" customWidth="1"/>
    <col min="7" max="7" width="17.7109375" customWidth="1"/>
    <col min="8" max="8" width="12" style="67" customWidth="1"/>
    <col min="9" max="9" width="15.42578125" customWidth="1"/>
    <col min="10" max="10" width="6.42578125" customWidth="1"/>
    <col min="11" max="11" width="11.7109375" customWidth="1"/>
    <col min="12" max="12" width="12.140625" customWidth="1"/>
    <col min="13" max="13" width="13.28515625" customWidth="1"/>
    <col min="14" max="14" width="5.85546875" bestFit="1" customWidth="1"/>
    <col min="15" max="15" width="11.42578125" customWidth="1"/>
    <col min="16" max="16" width="5.85546875" bestFit="1" customWidth="1"/>
    <col min="17" max="17" width="14" customWidth="1"/>
    <col min="18" max="18" width="12.42578125" style="67" hidden="1" customWidth="1"/>
    <col min="19" max="19" width="12.140625" customWidth="1"/>
    <col min="20" max="20" width="5.85546875" bestFit="1" customWidth="1"/>
    <col min="21" max="21" width="15.85546875" customWidth="1"/>
    <col min="22" max="22" width="5.85546875" style="67" bestFit="1" customWidth="1"/>
    <col min="23" max="23" width="12.7109375" customWidth="1"/>
    <col min="24" max="24" width="8" customWidth="1"/>
    <col min="25" max="25" width="5.85546875" bestFit="1" customWidth="1"/>
    <col min="26" max="26" width="13.42578125" customWidth="1"/>
    <col min="27" max="27" width="5.85546875" bestFit="1" customWidth="1"/>
    <col min="28" max="28" width="16.28515625" customWidth="1"/>
    <col min="29" max="29" width="5.85546875" bestFit="1" customWidth="1"/>
    <col min="30" max="30" width="17.28515625" customWidth="1"/>
    <col min="31" max="31" width="5.85546875" bestFit="1" customWidth="1"/>
    <col min="32" max="32" width="14" customWidth="1"/>
    <col min="33" max="33" width="6.85546875" customWidth="1"/>
    <col min="34" max="34" width="7" customWidth="1"/>
    <col min="35" max="35" width="14.140625" customWidth="1"/>
    <col min="36" max="36" width="7.7109375" customWidth="1"/>
    <col min="37" max="37" width="7.28515625" customWidth="1"/>
    <col min="38" max="38" width="14.42578125" customWidth="1"/>
    <col min="39" max="39" width="8.28515625" customWidth="1"/>
    <col min="40" max="42" width="8" customWidth="1"/>
    <col min="43" max="43" width="16.42578125" hidden="1" customWidth="1"/>
    <col min="44" max="44" width="15.7109375" hidden="1" customWidth="1"/>
    <col min="45" max="45" width="15" hidden="1" customWidth="1"/>
  </cols>
  <sheetData>
    <row r="1" spans="1:45" s="7" customFormat="1" ht="140.25" customHeight="1">
      <c r="A1" s="78" t="s">
        <v>0</v>
      </c>
      <c r="B1" s="96" t="s">
        <v>1</v>
      </c>
      <c r="C1" s="265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s="67" customFormat="1" ht="30" customHeight="1">
      <c r="A4" s="27">
        <v>3</v>
      </c>
      <c r="B4" s="15" t="s">
        <v>222</v>
      </c>
      <c r="C4" s="272" t="s">
        <v>317</v>
      </c>
      <c r="D4" s="251">
        <v>24</v>
      </c>
      <c r="E4" s="225">
        <v>11</v>
      </c>
      <c r="F4" s="225">
        <v>22</v>
      </c>
      <c r="G4" s="225">
        <v>100</v>
      </c>
      <c r="H4" s="248">
        <v>102</v>
      </c>
      <c r="I4" s="251">
        <v>101</v>
      </c>
      <c r="J4" s="4">
        <f t="shared" ref="J4:J9" si="0">IF(ABS((I4-H4)/H4)&lt;=0.1,1,0)</f>
        <v>1</v>
      </c>
      <c r="K4" s="251">
        <v>16</v>
      </c>
      <c r="L4" s="159">
        <v>129</v>
      </c>
      <c r="M4" s="251">
        <v>100</v>
      </c>
      <c r="N4" s="4">
        <f t="shared" ref="N4:N9" si="1">IF(M4&gt;=90,2,IF(M4&gt;=80,1,0))</f>
        <v>2</v>
      </c>
      <c r="O4" s="159">
        <v>848</v>
      </c>
      <c r="P4" s="4">
        <f t="shared" ref="P4:P9" si="2">IF(O4/E4&gt;=13,1,0)</f>
        <v>1</v>
      </c>
      <c r="Q4" s="159">
        <v>511</v>
      </c>
      <c r="R4" s="159" t="s">
        <v>181</v>
      </c>
      <c r="S4" s="159">
        <v>94</v>
      </c>
      <c r="T4" s="4">
        <f t="shared" ref="T4:T9" si="3">IF(S4&gt;=90,2,IF(S4&gt;=80,1,0))</f>
        <v>2</v>
      </c>
      <c r="U4" s="189"/>
      <c r="V4" s="4">
        <f t="shared" ref="V4:V9" si="4">IF(U4&gt;=90,2,IF(U4&gt;=80,1,0))</f>
        <v>0</v>
      </c>
      <c r="W4" s="159">
        <v>6073</v>
      </c>
      <c r="X4" s="5">
        <f t="shared" ref="X4:X9" si="5">ROUND($W4/($I4-$F4)/13,2)</f>
        <v>5.91</v>
      </c>
      <c r="Y4" s="4">
        <f>IF(W4/(I4-F4)/13&gt;=2.5,1,0)</f>
        <v>1</v>
      </c>
      <c r="Z4" s="159">
        <v>825</v>
      </c>
      <c r="AA4" s="4">
        <f t="shared" ref="AA4:AA9" si="6">IF(Z4/I4&gt;=6,1,0)</f>
        <v>1</v>
      </c>
      <c r="AB4" s="251">
        <v>100</v>
      </c>
      <c r="AC4" s="4">
        <f t="shared" ref="AC4:AC9" si="7">IF(AB4&gt;=90,2,IF(AB4&gt;=80,1,0))</f>
        <v>2</v>
      </c>
      <c r="AD4" s="251">
        <v>100</v>
      </c>
      <c r="AE4" s="4">
        <f t="shared" ref="AE4:AE9" si="8">IF(AD4&gt;=90,2,IF(AD4&gt;=80,1,0))</f>
        <v>2</v>
      </c>
      <c r="AF4" s="159">
        <v>970</v>
      </c>
      <c r="AG4" s="5">
        <f>AF4/L4</f>
        <v>7.5193798449612403</v>
      </c>
      <c r="AH4" s="4">
        <f t="shared" ref="AH4:AH9" si="9">IF(AG4&gt;12,3,IF(AG4&gt;4,2,IF(AG4&gt;1,1,0)))</f>
        <v>2</v>
      </c>
      <c r="AI4" s="159">
        <v>982</v>
      </c>
      <c r="AJ4" s="6">
        <f t="shared" ref="AJ4:AJ9" si="10">AI4/I4</f>
        <v>9.7227722772277225</v>
      </c>
      <c r="AK4" s="4">
        <f t="shared" ref="AK4:AK9" si="11">IF(AJ4&gt;=4,2,IF(AJ4&gt;1,1,0))</f>
        <v>2</v>
      </c>
      <c r="AL4" s="159">
        <v>858</v>
      </c>
      <c r="AM4" s="6">
        <f t="shared" ref="AM4:AM9" si="12">AL4/D4</f>
        <v>35.75</v>
      </c>
      <c r="AN4" s="4">
        <f t="shared" ref="AN4:AN9" si="13">IF(AM4&gt;23,3,IF(AM4&gt;12,2,IF(AM4&gt;4,1,0)))</f>
        <v>3</v>
      </c>
      <c r="AO4" s="97">
        <f>J4+N4+P4+T4+V4+Y4+AA4+AC4+AE4+AH4+AK4+AN4</f>
        <v>19</v>
      </c>
      <c r="AP4" s="97">
        <f>ROUND(AO4/$AO$2*100,0)</f>
        <v>95</v>
      </c>
      <c r="AQ4" s="166" t="str">
        <f t="shared" ref="AQ4:AQ9" si="14">IF(AND(OR($B$3="октябрь",$B$3="декабрь",$B$3="март",$B$3="май"),R4="четверть"),"выставляются","нет")</f>
        <v>нет</v>
      </c>
      <c r="AR4" s="166" t="str">
        <f t="shared" ref="AR4:AR9" si="15">IF(AND(OR($B$3="ноябрь",$B$3="февраль",$B$3="май"),$R4="триместр"),"выставляются","нет")</f>
        <v>нет</v>
      </c>
      <c r="AS4" s="166" t="str">
        <f t="shared" ref="AS4:AS9" si="16">IF(AND(OR($B$3="декабрь",$B$3="май"),$R4="полугодие"),"выставляются","нет")</f>
        <v>нет</v>
      </c>
    </row>
    <row r="5" spans="1:45" ht="30.75" customHeight="1">
      <c r="A5" s="27">
        <v>5</v>
      </c>
      <c r="B5" s="15" t="s">
        <v>154</v>
      </c>
      <c r="C5" s="272" t="s">
        <v>319</v>
      </c>
      <c r="D5" s="251">
        <v>20</v>
      </c>
      <c r="E5" s="225">
        <v>11</v>
      </c>
      <c r="F5" s="225">
        <v>11</v>
      </c>
      <c r="G5" s="225">
        <v>42</v>
      </c>
      <c r="H5" s="248">
        <v>42</v>
      </c>
      <c r="I5" s="251">
        <v>42</v>
      </c>
      <c r="J5" s="4">
        <f t="shared" si="0"/>
        <v>1</v>
      </c>
      <c r="K5" s="251">
        <v>17</v>
      </c>
      <c r="L5" s="159">
        <v>45</v>
      </c>
      <c r="M5" s="251">
        <v>100</v>
      </c>
      <c r="N5" s="4">
        <f t="shared" si="1"/>
        <v>2</v>
      </c>
      <c r="O5" s="159">
        <v>437</v>
      </c>
      <c r="P5" s="4">
        <f t="shared" si="2"/>
        <v>1</v>
      </c>
      <c r="Q5" s="159">
        <v>526</v>
      </c>
      <c r="R5" s="159" t="s">
        <v>181</v>
      </c>
      <c r="S5" s="159">
        <v>100</v>
      </c>
      <c r="T5" s="4">
        <f t="shared" si="3"/>
        <v>2</v>
      </c>
      <c r="U5" s="189"/>
      <c r="V5" s="139">
        <f t="shared" si="4"/>
        <v>0</v>
      </c>
      <c r="W5" s="159">
        <v>2035</v>
      </c>
      <c r="X5" s="5">
        <f t="shared" si="5"/>
        <v>5.05</v>
      </c>
      <c r="Y5" s="4">
        <f>IF(W5/(I5-F5)/13&gt;=2.5,1,0)</f>
        <v>1</v>
      </c>
      <c r="Z5" s="159">
        <v>473</v>
      </c>
      <c r="AA5" s="4">
        <f t="shared" si="6"/>
        <v>1</v>
      </c>
      <c r="AB5" s="251">
        <v>100</v>
      </c>
      <c r="AC5" s="4">
        <f t="shared" si="7"/>
        <v>2</v>
      </c>
      <c r="AD5" s="251">
        <v>100</v>
      </c>
      <c r="AE5" s="4">
        <f t="shared" si="8"/>
        <v>2</v>
      </c>
      <c r="AF5" s="159">
        <v>72</v>
      </c>
      <c r="AG5" s="5">
        <f>AF5/L5</f>
        <v>1.6</v>
      </c>
      <c r="AH5" s="4">
        <f t="shared" si="9"/>
        <v>1</v>
      </c>
      <c r="AI5" s="159">
        <v>221</v>
      </c>
      <c r="AJ5" s="6">
        <f t="shared" si="10"/>
        <v>5.2619047619047619</v>
      </c>
      <c r="AK5" s="4">
        <f t="shared" si="11"/>
        <v>2</v>
      </c>
      <c r="AL5" s="159">
        <v>706</v>
      </c>
      <c r="AM5" s="6">
        <f t="shared" si="12"/>
        <v>35.299999999999997</v>
      </c>
      <c r="AN5" s="4">
        <f t="shared" si="13"/>
        <v>3</v>
      </c>
      <c r="AO5" s="97">
        <f>J5+N5+P5+T5+V5+Y5+AA5+AC5+AE5+AH5+AK5+AN5</f>
        <v>18</v>
      </c>
      <c r="AP5" s="97">
        <f>ROUND(AO5/$AO$2*100,0)</f>
        <v>90</v>
      </c>
      <c r="AQ5" s="94" t="str">
        <f t="shared" si="14"/>
        <v>нет</v>
      </c>
      <c r="AR5" s="94" t="str">
        <f t="shared" si="15"/>
        <v>нет</v>
      </c>
      <c r="AS5" s="94" t="str">
        <f t="shared" si="16"/>
        <v>нет</v>
      </c>
    </row>
    <row r="6" spans="1:45" ht="30" customHeight="1">
      <c r="A6" s="27">
        <v>4</v>
      </c>
      <c r="B6" s="15" t="s">
        <v>153</v>
      </c>
      <c r="C6" s="272" t="s">
        <v>318</v>
      </c>
      <c r="D6" s="251">
        <v>21</v>
      </c>
      <c r="E6" s="225">
        <v>11</v>
      </c>
      <c r="F6" s="225">
        <v>11</v>
      </c>
      <c r="G6" s="225">
        <v>74</v>
      </c>
      <c r="H6" s="248">
        <v>74</v>
      </c>
      <c r="I6" s="251">
        <v>74</v>
      </c>
      <c r="J6" s="4">
        <f t="shared" si="0"/>
        <v>1</v>
      </c>
      <c r="K6" s="251">
        <v>14</v>
      </c>
      <c r="L6" s="159">
        <v>90</v>
      </c>
      <c r="M6" s="251">
        <v>100</v>
      </c>
      <c r="N6" s="4">
        <f t="shared" si="1"/>
        <v>2</v>
      </c>
      <c r="O6" s="159">
        <v>1138</v>
      </c>
      <c r="P6" s="4">
        <f t="shared" si="2"/>
        <v>1</v>
      </c>
      <c r="Q6" s="159">
        <v>490</v>
      </c>
      <c r="R6" s="159" t="s">
        <v>181</v>
      </c>
      <c r="S6" s="159">
        <v>89</v>
      </c>
      <c r="T6" s="4">
        <f t="shared" si="3"/>
        <v>1</v>
      </c>
      <c r="U6" s="189"/>
      <c r="V6" s="139">
        <f t="shared" si="4"/>
        <v>0</v>
      </c>
      <c r="W6" s="159">
        <v>3771</v>
      </c>
      <c r="X6" s="5">
        <f t="shared" si="5"/>
        <v>4.5999999999999996</v>
      </c>
      <c r="Y6" s="4">
        <f>IF(W6/(I6-F6)/13&gt;=2.5,1,0)</f>
        <v>1</v>
      </c>
      <c r="Z6" s="159">
        <v>1771</v>
      </c>
      <c r="AA6" s="4">
        <f t="shared" si="6"/>
        <v>1</v>
      </c>
      <c r="AB6" s="251">
        <v>90</v>
      </c>
      <c r="AC6" s="4">
        <f t="shared" si="7"/>
        <v>2</v>
      </c>
      <c r="AD6" s="251">
        <v>87</v>
      </c>
      <c r="AE6" s="4">
        <f t="shared" si="8"/>
        <v>1</v>
      </c>
      <c r="AF6" s="159">
        <v>509</v>
      </c>
      <c r="AG6" s="5">
        <f>AF6/L6</f>
        <v>5.6555555555555559</v>
      </c>
      <c r="AH6" s="4">
        <f t="shared" si="9"/>
        <v>2</v>
      </c>
      <c r="AI6" s="159">
        <v>462</v>
      </c>
      <c r="AJ6" s="6">
        <f t="shared" si="10"/>
        <v>6.243243243243243</v>
      </c>
      <c r="AK6" s="4">
        <f t="shared" si="11"/>
        <v>2</v>
      </c>
      <c r="AL6" s="159">
        <v>868</v>
      </c>
      <c r="AM6" s="6">
        <f t="shared" si="12"/>
        <v>41.333333333333336</v>
      </c>
      <c r="AN6" s="4">
        <f t="shared" si="13"/>
        <v>3</v>
      </c>
      <c r="AO6" s="97">
        <f>J6+N6+P6+T6+V6+Y6+AA6+AC6+AE6+AH6+AK6+AN6</f>
        <v>17</v>
      </c>
      <c r="AP6" s="97">
        <f>ROUND(AO6/$AO$2*100,0)</f>
        <v>85</v>
      </c>
      <c r="AQ6" s="94" t="str">
        <f t="shared" si="14"/>
        <v>нет</v>
      </c>
      <c r="AR6" s="94" t="str">
        <f t="shared" si="15"/>
        <v>нет</v>
      </c>
      <c r="AS6" s="94" t="str">
        <f t="shared" si="16"/>
        <v>нет</v>
      </c>
    </row>
    <row r="7" spans="1:45" ht="30" customHeight="1">
      <c r="A7" s="27">
        <v>1</v>
      </c>
      <c r="B7" s="15" t="s">
        <v>155</v>
      </c>
      <c r="C7" s="272" t="s">
        <v>396</v>
      </c>
      <c r="D7" s="251">
        <v>9</v>
      </c>
      <c r="E7" s="225">
        <v>8</v>
      </c>
      <c r="F7" s="225">
        <v>0</v>
      </c>
      <c r="G7" s="225">
        <v>121</v>
      </c>
      <c r="H7" s="248">
        <v>121</v>
      </c>
      <c r="I7" s="251">
        <v>119</v>
      </c>
      <c r="J7" s="4">
        <f t="shared" si="0"/>
        <v>1</v>
      </c>
      <c r="K7" s="251">
        <v>8</v>
      </c>
      <c r="L7" s="159">
        <v>0</v>
      </c>
      <c r="M7" s="251">
        <v>0</v>
      </c>
      <c r="N7" s="135">
        <f t="shared" si="1"/>
        <v>0</v>
      </c>
      <c r="O7" s="159">
        <v>154</v>
      </c>
      <c r="P7" s="4">
        <f t="shared" si="2"/>
        <v>1</v>
      </c>
      <c r="Q7" s="159">
        <v>112</v>
      </c>
      <c r="R7" s="159" t="s">
        <v>183</v>
      </c>
      <c r="S7" s="159"/>
      <c r="T7" s="190">
        <f t="shared" si="3"/>
        <v>0</v>
      </c>
      <c r="U7" s="189"/>
      <c r="V7" s="139">
        <f t="shared" si="4"/>
        <v>0</v>
      </c>
      <c r="W7" s="159">
        <v>2450</v>
      </c>
      <c r="X7" s="5">
        <f t="shared" si="5"/>
        <v>1.58</v>
      </c>
      <c r="Y7" s="86">
        <f>IF(W7/(I7-F7)/13&gt;=1.5,1,0)</f>
        <v>1</v>
      </c>
      <c r="Z7" s="159">
        <v>0</v>
      </c>
      <c r="AA7" s="135">
        <f t="shared" si="6"/>
        <v>0</v>
      </c>
      <c r="AB7" s="251">
        <v>100</v>
      </c>
      <c r="AC7" s="4">
        <f t="shared" si="7"/>
        <v>2</v>
      </c>
      <c r="AD7" s="251">
        <v>100</v>
      </c>
      <c r="AE7" s="4">
        <f t="shared" si="8"/>
        <v>2</v>
      </c>
      <c r="AF7" s="159">
        <v>0</v>
      </c>
      <c r="AG7" s="5">
        <v>0</v>
      </c>
      <c r="AH7" s="135">
        <f t="shared" si="9"/>
        <v>0</v>
      </c>
      <c r="AI7" s="159">
        <v>0</v>
      </c>
      <c r="AJ7" s="6">
        <f t="shared" si="10"/>
        <v>0</v>
      </c>
      <c r="AK7" s="135">
        <f t="shared" si="11"/>
        <v>0</v>
      </c>
      <c r="AL7" s="159">
        <v>288</v>
      </c>
      <c r="AM7" s="6">
        <f t="shared" si="12"/>
        <v>32</v>
      </c>
      <c r="AN7" s="4">
        <f t="shared" si="13"/>
        <v>3</v>
      </c>
      <c r="AO7" s="99">
        <f>J7+P7+T7+V7+Y7+AC7+AE7+AN7</f>
        <v>10</v>
      </c>
      <c r="AP7" s="275">
        <f>ROUND(AO7/($AO$2-$N$2-$AH$2-T2)*100,0)</f>
        <v>77</v>
      </c>
      <c r="AQ7" s="94" t="str">
        <f t="shared" si="14"/>
        <v>нет</v>
      </c>
      <c r="AR7" s="94" t="str">
        <f t="shared" si="15"/>
        <v>нет</v>
      </c>
      <c r="AS7" s="94" t="str">
        <f t="shared" si="16"/>
        <v>нет</v>
      </c>
    </row>
    <row r="8" spans="1:45" ht="30" customHeight="1">
      <c r="A8" s="27">
        <v>6</v>
      </c>
      <c r="B8" s="15" t="s">
        <v>239</v>
      </c>
      <c r="C8" s="272" t="s">
        <v>320</v>
      </c>
      <c r="D8" s="251">
        <v>27</v>
      </c>
      <c r="E8" s="225">
        <v>16</v>
      </c>
      <c r="F8" s="225">
        <v>21</v>
      </c>
      <c r="G8" s="225">
        <v>138</v>
      </c>
      <c r="H8" s="248">
        <v>140</v>
      </c>
      <c r="I8" s="251">
        <v>141</v>
      </c>
      <c r="J8" s="4">
        <f t="shared" si="0"/>
        <v>1</v>
      </c>
      <c r="K8" s="251">
        <v>19</v>
      </c>
      <c r="L8" s="159">
        <v>154</v>
      </c>
      <c r="M8" s="251">
        <v>100</v>
      </c>
      <c r="N8" s="4">
        <f t="shared" si="1"/>
        <v>2</v>
      </c>
      <c r="O8" s="159">
        <v>664</v>
      </c>
      <c r="P8" s="4">
        <f t="shared" si="2"/>
        <v>1</v>
      </c>
      <c r="Q8" s="159">
        <v>627</v>
      </c>
      <c r="R8" s="159" t="s">
        <v>181</v>
      </c>
      <c r="S8" s="159">
        <v>74</v>
      </c>
      <c r="T8" s="4">
        <f t="shared" si="3"/>
        <v>0</v>
      </c>
      <c r="U8" s="189"/>
      <c r="V8" s="139">
        <f t="shared" si="4"/>
        <v>0</v>
      </c>
      <c r="W8" s="159">
        <v>5923</v>
      </c>
      <c r="X8" s="5">
        <f t="shared" si="5"/>
        <v>3.8</v>
      </c>
      <c r="Y8" s="4">
        <f>IF(W8/(I8-F8)/13&gt;=2.5,1,0)</f>
        <v>1</v>
      </c>
      <c r="Z8" s="159">
        <v>2095</v>
      </c>
      <c r="AA8" s="4">
        <f t="shared" si="6"/>
        <v>1</v>
      </c>
      <c r="AB8" s="251">
        <v>99</v>
      </c>
      <c r="AC8" s="4">
        <f t="shared" si="7"/>
        <v>2</v>
      </c>
      <c r="AD8" s="251">
        <v>100</v>
      </c>
      <c r="AE8" s="4">
        <f t="shared" si="8"/>
        <v>2</v>
      </c>
      <c r="AF8" s="159">
        <v>476</v>
      </c>
      <c r="AG8" s="5">
        <f>AF8/L8</f>
        <v>3.0909090909090908</v>
      </c>
      <c r="AH8" s="4">
        <f t="shared" si="9"/>
        <v>1</v>
      </c>
      <c r="AI8" s="159">
        <v>449</v>
      </c>
      <c r="AJ8" s="6">
        <f t="shared" si="10"/>
        <v>3.1843971631205674</v>
      </c>
      <c r="AK8" s="4">
        <f t="shared" si="11"/>
        <v>1</v>
      </c>
      <c r="AL8" s="159">
        <v>865</v>
      </c>
      <c r="AM8" s="6">
        <f t="shared" si="12"/>
        <v>32.037037037037038</v>
      </c>
      <c r="AN8" s="4">
        <f t="shared" si="13"/>
        <v>3</v>
      </c>
      <c r="AO8" s="97">
        <f>J8+N8+P8+T8+V8+Y8+AA8+AC8+AE8+AH8+AK8+AN8</f>
        <v>15</v>
      </c>
      <c r="AP8" s="97">
        <f>ROUND(AO8/$AO$2*100,0)</f>
        <v>75</v>
      </c>
      <c r="AQ8" s="94" t="str">
        <f t="shared" si="14"/>
        <v>нет</v>
      </c>
      <c r="AR8" s="94" t="str">
        <f t="shared" si="15"/>
        <v>нет</v>
      </c>
      <c r="AS8" s="94" t="str">
        <f t="shared" si="16"/>
        <v>нет</v>
      </c>
    </row>
    <row r="9" spans="1:45" s="67" customFormat="1" ht="30" customHeight="1">
      <c r="A9" s="27">
        <v>2</v>
      </c>
      <c r="B9" s="15" t="s">
        <v>152</v>
      </c>
      <c r="C9" s="272" t="s">
        <v>316</v>
      </c>
      <c r="D9" s="251">
        <v>77</v>
      </c>
      <c r="E9" s="225">
        <v>39</v>
      </c>
      <c r="F9" s="225">
        <v>179</v>
      </c>
      <c r="G9" s="225">
        <v>972</v>
      </c>
      <c r="H9" s="248">
        <v>984</v>
      </c>
      <c r="I9" s="251">
        <v>979</v>
      </c>
      <c r="J9" s="4">
        <f t="shared" si="0"/>
        <v>1</v>
      </c>
      <c r="K9" s="251">
        <v>68</v>
      </c>
      <c r="L9" s="159">
        <v>1120</v>
      </c>
      <c r="M9" s="251">
        <v>99</v>
      </c>
      <c r="N9" s="4">
        <f t="shared" si="1"/>
        <v>2</v>
      </c>
      <c r="O9" s="159">
        <v>1506</v>
      </c>
      <c r="P9" s="4">
        <f t="shared" si="2"/>
        <v>1</v>
      </c>
      <c r="Q9" s="159">
        <v>1808</v>
      </c>
      <c r="R9" s="159" t="s">
        <v>181</v>
      </c>
      <c r="S9" s="159">
        <v>89</v>
      </c>
      <c r="T9" s="4">
        <f t="shared" si="3"/>
        <v>1</v>
      </c>
      <c r="U9" s="189"/>
      <c r="V9" s="4">
        <f t="shared" si="4"/>
        <v>0</v>
      </c>
      <c r="W9" s="159">
        <v>33190</v>
      </c>
      <c r="X9" s="5">
        <f t="shared" si="5"/>
        <v>3.19</v>
      </c>
      <c r="Y9" s="4">
        <f>IF(W9/(I9-F9)/13&gt;=2.5,1,0)</f>
        <v>1</v>
      </c>
      <c r="Z9" s="159">
        <v>9363</v>
      </c>
      <c r="AA9" s="4">
        <f t="shared" si="6"/>
        <v>1</v>
      </c>
      <c r="AB9" s="251">
        <v>78</v>
      </c>
      <c r="AC9" s="4">
        <f t="shared" si="7"/>
        <v>0</v>
      </c>
      <c r="AD9" s="251">
        <v>64</v>
      </c>
      <c r="AE9" s="4">
        <f t="shared" si="8"/>
        <v>0</v>
      </c>
      <c r="AF9" s="159">
        <v>5163</v>
      </c>
      <c r="AG9" s="5">
        <f>AF9/L9</f>
        <v>4.6098214285714283</v>
      </c>
      <c r="AH9" s="4">
        <f t="shared" si="9"/>
        <v>2</v>
      </c>
      <c r="AI9" s="159">
        <v>3460</v>
      </c>
      <c r="AJ9" s="6">
        <f t="shared" si="10"/>
        <v>3.5342185903983658</v>
      </c>
      <c r="AK9" s="4">
        <f t="shared" si="11"/>
        <v>1</v>
      </c>
      <c r="AL9" s="159">
        <v>3985</v>
      </c>
      <c r="AM9" s="6">
        <f t="shared" si="12"/>
        <v>51.753246753246756</v>
      </c>
      <c r="AN9" s="4">
        <f t="shared" si="13"/>
        <v>3</v>
      </c>
      <c r="AO9" s="97">
        <f>J9+N9+P9+T9+V9+Y9+AA9+AC9+AE9+AH9+AK9+AN9</f>
        <v>13</v>
      </c>
      <c r="AP9" s="97">
        <f>ROUND(AO9/$AO$2*100,0)</f>
        <v>65</v>
      </c>
      <c r="AQ9" s="166" t="str">
        <f t="shared" si="14"/>
        <v>нет</v>
      </c>
      <c r="AR9" s="166" t="str">
        <f t="shared" si="15"/>
        <v>нет</v>
      </c>
      <c r="AS9" s="166" t="str">
        <f t="shared" si="16"/>
        <v>нет</v>
      </c>
    </row>
    <row r="10" spans="1:45" s="67" customFormat="1" ht="15.75" thickBot="1">
      <c r="C10" s="266"/>
      <c r="D10" s="252"/>
      <c r="I10" s="252"/>
      <c r="K10" s="252"/>
      <c r="L10" s="252"/>
      <c r="M10" s="252"/>
      <c r="O10" s="252"/>
      <c r="Q10" s="252"/>
      <c r="S10" s="254"/>
      <c r="U10" s="192"/>
      <c r="W10" s="252"/>
      <c r="Z10" s="252"/>
      <c r="AB10" s="252"/>
      <c r="AD10" s="252"/>
      <c r="AF10" s="252"/>
      <c r="AI10" s="214"/>
      <c r="AL10" s="214"/>
    </row>
    <row r="11" spans="1:45" s="67" customFormat="1" ht="16.5" thickBot="1">
      <c r="I11" s="253"/>
      <c r="U11" s="192"/>
      <c r="AH11" s="366" t="s">
        <v>111</v>
      </c>
      <c r="AI11" s="366"/>
      <c r="AJ11" s="366"/>
      <c r="AK11" s="366"/>
      <c r="AL11" s="366"/>
      <c r="AM11" s="366"/>
      <c r="AN11" s="367"/>
      <c r="AO11" s="58">
        <f>AVERAGE(AO4:AO9)</f>
        <v>15.333333333333334</v>
      </c>
      <c r="AP11" s="46">
        <f>ROUND(AO11/$AO$2*100,0)</f>
        <v>77</v>
      </c>
    </row>
    <row r="12" spans="1:45" s="67" customFormat="1">
      <c r="I12" s="253"/>
      <c r="U12" s="192"/>
      <c r="AI12" s="214"/>
      <c r="AL12" s="214"/>
    </row>
    <row r="13" spans="1:45" s="67" customFormat="1" ht="39.75" customHeight="1">
      <c r="A13" s="12"/>
      <c r="B13" s="156" t="s">
        <v>214</v>
      </c>
      <c r="C13" s="272" t="s">
        <v>397</v>
      </c>
      <c r="D13" s="291">
        <v>25</v>
      </c>
      <c r="E13" s="3">
        <v>6</v>
      </c>
      <c r="F13" s="3">
        <v>8</v>
      </c>
      <c r="G13" s="3">
        <v>21</v>
      </c>
      <c r="H13" s="80">
        <v>21</v>
      </c>
      <c r="I13" s="291">
        <v>22</v>
      </c>
      <c r="J13" s="4">
        <f>IF(ABS((I13-H13)/H13)&lt;=0.1,1,0)</f>
        <v>1</v>
      </c>
      <c r="K13" s="291">
        <v>9</v>
      </c>
      <c r="L13" s="291">
        <v>4</v>
      </c>
      <c r="M13" s="291">
        <v>100</v>
      </c>
      <c r="N13" s="4">
        <f>IF(M13&gt;=90,2,IF(M13&gt;=80,1,0))</f>
        <v>2</v>
      </c>
      <c r="O13" s="291">
        <v>161</v>
      </c>
      <c r="P13" s="4">
        <f>IF(O13/E13&gt;=13,1,0)</f>
        <v>1</v>
      </c>
      <c r="Q13" s="291">
        <v>281</v>
      </c>
      <c r="R13" s="158" t="s">
        <v>183</v>
      </c>
      <c r="S13" s="291">
        <v>98</v>
      </c>
      <c r="T13" s="4">
        <f>IF(S13&gt;=90,2,IF(S13&gt;=80,1,0))</f>
        <v>2</v>
      </c>
      <c r="U13" s="292"/>
      <c r="V13" s="4">
        <f>IF(U13&gt;=90,2,IF(U13&gt;=80,1,0))</f>
        <v>0</v>
      </c>
      <c r="W13" s="72">
        <v>1296</v>
      </c>
      <c r="X13" s="5">
        <f>ROUND($W13/($I13-$F13)/13,2)</f>
        <v>7.12</v>
      </c>
      <c r="Y13" s="86">
        <f>IF(W13/(I13-F13)/13&gt;=1.5,1,0)</f>
        <v>1</v>
      </c>
      <c r="Z13" s="291">
        <v>242</v>
      </c>
      <c r="AA13" s="4">
        <f>IF(Z13/H13&gt;=3,1,0)</f>
        <v>1</v>
      </c>
      <c r="AB13" s="291">
        <v>99</v>
      </c>
      <c r="AC13" s="4">
        <f>IF(AB13&gt;=90,2,IF(AB13&gt;=80,1,0))</f>
        <v>2</v>
      </c>
      <c r="AD13" s="291">
        <v>102</v>
      </c>
      <c r="AE13" s="4">
        <f>IF(AD13&gt;=90,2,IF(AD13&gt;=80,1,0))</f>
        <v>2</v>
      </c>
      <c r="AF13" s="291">
        <v>1</v>
      </c>
      <c r="AG13" s="5">
        <f>AF13/L13</f>
        <v>0.25</v>
      </c>
      <c r="AH13" s="135">
        <f>IF(AG13&gt;12,3,IF(AG13&gt;4,2,IF(AG13&gt;1,1,0)))</f>
        <v>0</v>
      </c>
      <c r="AI13" s="291">
        <v>99</v>
      </c>
      <c r="AJ13" s="6">
        <f t="shared" ref="AJ13" si="17">AI13/I13</f>
        <v>4.5</v>
      </c>
      <c r="AK13" s="135">
        <f>IF(AJ13&gt;=4,2,IF(AJ13&gt;1,1,0))</f>
        <v>2</v>
      </c>
      <c r="AL13" s="247">
        <v>431</v>
      </c>
      <c r="AM13" s="6">
        <f>AL13/D13</f>
        <v>17.239999999999998</v>
      </c>
      <c r="AN13" s="4">
        <f>IF(AM13&gt;23,3,IF(AM13&gt;12,2,IF(AM13&gt;4,1,0)))</f>
        <v>2</v>
      </c>
      <c r="AO13" s="99">
        <f>J13+N13+P13+T13+V13+Y13+AA13+AC13+AE13+AN13</f>
        <v>14</v>
      </c>
      <c r="AP13" s="99">
        <f>ROUND(AO13/($AO$2-$AH$2-$AK$2)*100,0)</f>
        <v>93</v>
      </c>
      <c r="AQ13" s="166" t="str">
        <f>IF(AND(OR($B$3="октябрь",$B$3="декабрь",$B$3="март",$B$3="май"),R13="четверть"),"выставляются","нет")</f>
        <v>нет</v>
      </c>
      <c r="AR13" s="166" t="str">
        <f>IF(AND(OR($B$3="ноябрь",$B$3="февраль",$B$3="май"),$R13="триместр"),"выставляются","нет")</f>
        <v>нет</v>
      </c>
      <c r="AS13" s="166" t="str">
        <f>IF(AND(OR($B$3="декабрь",$B$3="май"),$R13="полугодие"),"выставляются","нет")</f>
        <v>нет</v>
      </c>
    </row>
    <row r="14" spans="1:45" ht="15.75">
      <c r="A14" s="22"/>
      <c r="B14" s="22"/>
      <c r="C14" s="25"/>
      <c r="W14" s="36"/>
      <c r="X14" s="36"/>
      <c r="Y14" s="36"/>
      <c r="Z14" s="36"/>
      <c r="AA14" s="36"/>
      <c r="AB14" s="36"/>
      <c r="AC14" s="36"/>
      <c r="AD14" s="36"/>
      <c r="AE14" s="62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15.75">
      <c r="A15" s="22"/>
      <c r="B15" s="22"/>
      <c r="C15" s="25"/>
      <c r="D15" s="22"/>
      <c r="E15" s="22"/>
      <c r="F15" s="22"/>
      <c r="G15" s="22"/>
      <c r="H15" s="25"/>
      <c r="I15" s="22"/>
      <c r="J15" s="22"/>
      <c r="K15" s="22"/>
      <c r="L15" s="22"/>
      <c r="M15" s="22"/>
      <c r="N15" s="22"/>
      <c r="O15" s="22"/>
      <c r="P15" s="22"/>
      <c r="Q15" s="22"/>
      <c r="R15" s="25"/>
      <c r="S15" s="22"/>
      <c r="U15" s="22"/>
      <c r="V15" s="25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45" ht="15.75">
      <c r="A16" s="22"/>
      <c r="B16" s="22"/>
      <c r="C16" s="25"/>
      <c r="D16" s="22"/>
      <c r="E16" s="22"/>
      <c r="F16" s="22"/>
      <c r="G16" s="22"/>
      <c r="H16" s="25"/>
      <c r="I16" s="22"/>
      <c r="J16" s="22"/>
      <c r="K16" s="22"/>
      <c r="L16" s="22"/>
      <c r="M16" s="22"/>
      <c r="N16" s="22"/>
      <c r="O16" s="22"/>
      <c r="P16" s="22"/>
      <c r="Q16" s="22"/>
      <c r="R16" s="25"/>
      <c r="S16" s="22"/>
      <c r="U16" s="22"/>
      <c r="V16" s="25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20" ht="15.75">
      <c r="A17" s="22"/>
      <c r="B17" s="22"/>
      <c r="C17" s="25"/>
      <c r="D17" s="22"/>
      <c r="E17" s="22"/>
      <c r="F17" s="22"/>
      <c r="G17" s="22"/>
      <c r="H17" s="25"/>
      <c r="I17" s="22"/>
      <c r="J17" s="22"/>
      <c r="K17" s="22"/>
      <c r="L17" s="22"/>
      <c r="M17" s="22"/>
      <c r="N17" s="22"/>
      <c r="O17" s="22"/>
      <c r="P17" s="22"/>
      <c r="Q17" s="22"/>
      <c r="R17" s="25"/>
      <c r="S17" s="22"/>
      <c r="T17" s="22"/>
    </row>
    <row r="18" spans="1:20" ht="15.75">
      <c r="A18" s="22"/>
      <c r="B18" s="22"/>
      <c r="C18" s="25"/>
      <c r="D18" s="22"/>
      <c r="E18" s="22"/>
      <c r="F18" s="22"/>
      <c r="G18" s="22"/>
      <c r="H18" s="25"/>
      <c r="I18" s="22"/>
      <c r="J18" s="22"/>
      <c r="K18" s="22"/>
      <c r="L18" s="22"/>
      <c r="M18" s="22"/>
      <c r="N18" s="22"/>
      <c r="O18" s="22"/>
      <c r="P18" s="22"/>
      <c r="Q18" s="22"/>
      <c r="R18" s="25"/>
      <c r="S18" s="22"/>
      <c r="T18" s="22"/>
    </row>
    <row r="19" spans="1:20" ht="15.75">
      <c r="A19" s="22"/>
      <c r="B19" s="22"/>
      <c r="C19" s="25"/>
      <c r="D19" s="22"/>
      <c r="E19" s="22"/>
      <c r="F19" s="22"/>
      <c r="G19" s="22"/>
      <c r="H19" s="25"/>
      <c r="I19" s="22"/>
      <c r="J19" s="22"/>
      <c r="K19" s="22"/>
      <c r="L19" s="22"/>
      <c r="M19" s="22"/>
      <c r="N19" s="22"/>
      <c r="O19" s="22"/>
      <c r="P19" s="22"/>
      <c r="Q19" s="22"/>
      <c r="R19" s="25"/>
      <c r="S19" s="22"/>
      <c r="T19" s="22"/>
    </row>
    <row r="20" spans="1:20" ht="15.75">
      <c r="A20" s="22"/>
      <c r="B20" s="22"/>
      <c r="C20" s="25"/>
      <c r="D20" s="22"/>
      <c r="E20" s="22"/>
      <c r="F20" s="22"/>
      <c r="G20" s="22"/>
      <c r="H20" s="25"/>
      <c r="I20" s="22"/>
      <c r="J20" s="22"/>
      <c r="K20" s="22"/>
      <c r="L20" s="22"/>
      <c r="M20" s="22"/>
      <c r="N20" s="22"/>
      <c r="O20" s="22"/>
      <c r="P20" s="22"/>
      <c r="Q20" s="22"/>
      <c r="R20" s="25"/>
      <c r="S20" s="22"/>
      <c r="T20" s="22"/>
    </row>
    <row r="21" spans="1:20" ht="15.75">
      <c r="A21" s="22"/>
      <c r="B21" s="22"/>
      <c r="C21" s="25"/>
      <c r="D21" s="22"/>
      <c r="E21" s="22"/>
      <c r="F21" s="22"/>
      <c r="G21" s="22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5"/>
      <c r="S21" s="22"/>
      <c r="T21" s="22"/>
    </row>
    <row r="22" spans="1:20" ht="15.75">
      <c r="A22" s="22"/>
      <c r="B22" s="22"/>
      <c r="C22" s="25"/>
      <c r="D22" s="22"/>
      <c r="E22" s="22"/>
      <c r="F22" s="22"/>
      <c r="G22" s="22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5"/>
      <c r="S22" s="22"/>
      <c r="T22" s="22"/>
    </row>
    <row r="23" spans="1:20" ht="15.75">
      <c r="A23" s="22"/>
      <c r="B23" s="22"/>
      <c r="C23" s="25"/>
      <c r="D23" s="22"/>
      <c r="E23" s="22"/>
      <c r="F23" s="22"/>
      <c r="G23" s="22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5"/>
      <c r="S23" s="22"/>
      <c r="T23" s="22"/>
    </row>
    <row r="24" spans="1:20" ht="15.75">
      <c r="A24" s="22"/>
      <c r="B24" s="22"/>
      <c r="C24" s="25"/>
      <c r="D24" s="22"/>
      <c r="E24" s="22"/>
      <c r="F24" s="22"/>
      <c r="G24" s="22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5"/>
      <c r="S24" s="22"/>
      <c r="T24" s="22"/>
    </row>
    <row r="25" spans="1:20" ht="15.75">
      <c r="A25" s="22"/>
      <c r="B25" s="22"/>
      <c r="C25" s="25"/>
      <c r="D25" s="22"/>
      <c r="E25" s="22"/>
      <c r="F25" s="22"/>
      <c r="G25" s="22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5"/>
      <c r="S25" s="22"/>
      <c r="T25" s="22"/>
    </row>
    <row r="26" spans="1:20" ht="15.75">
      <c r="A26" s="22"/>
      <c r="B26" s="22"/>
      <c r="C26" s="25"/>
      <c r="D26" s="22"/>
      <c r="E26" s="22"/>
      <c r="F26" s="22"/>
      <c r="G26" s="22"/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5"/>
      <c r="S26" s="22"/>
      <c r="T26" s="22"/>
    </row>
    <row r="27" spans="1:20" ht="15.75">
      <c r="A27" s="22"/>
      <c r="B27" s="22"/>
      <c r="C27" s="25"/>
      <c r="D27" s="22"/>
      <c r="E27" s="22"/>
      <c r="F27" s="22"/>
      <c r="G27" s="22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5"/>
      <c r="S27" s="22"/>
      <c r="T27" s="22"/>
    </row>
    <row r="28" spans="1:20" ht="15.75">
      <c r="A28" s="22"/>
      <c r="B28" s="22"/>
      <c r="C28" s="25"/>
      <c r="D28" s="22"/>
      <c r="E28" s="22"/>
      <c r="F28" s="22"/>
      <c r="G28" s="22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5"/>
      <c r="S28" s="22"/>
      <c r="T28" s="22"/>
    </row>
    <row r="29" spans="1:20" ht="15.75">
      <c r="A29" s="22"/>
      <c r="B29" s="22"/>
      <c r="C29" s="25"/>
      <c r="D29" s="22"/>
      <c r="E29" s="22"/>
      <c r="F29" s="22"/>
      <c r="G29" s="22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5"/>
      <c r="S29" s="22"/>
      <c r="T29" s="22"/>
    </row>
    <row r="30" spans="1:20" ht="15.75">
      <c r="A30" s="22"/>
      <c r="B30" s="22"/>
      <c r="C30" s="25"/>
      <c r="D30" s="22"/>
      <c r="E30" s="22"/>
      <c r="F30" s="22"/>
      <c r="G30" s="22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5"/>
      <c r="S30" s="22"/>
      <c r="T30" s="22"/>
    </row>
    <row r="31" spans="1:20" ht="15.75">
      <c r="A31" s="22"/>
      <c r="B31" s="22"/>
      <c r="C31" s="25"/>
      <c r="D31" s="22"/>
      <c r="E31" s="22"/>
      <c r="F31" s="22"/>
      <c r="G31" s="22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5"/>
      <c r="S31" s="22"/>
      <c r="T31" s="22"/>
    </row>
    <row r="32" spans="1:20" ht="15.75">
      <c r="A32" s="22"/>
      <c r="B32" s="22"/>
      <c r="C32" s="25"/>
      <c r="D32" s="22"/>
      <c r="E32" s="22"/>
      <c r="F32" s="22"/>
      <c r="G32" s="22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5"/>
      <c r="S32" s="22"/>
      <c r="T32" s="22"/>
    </row>
    <row r="33" spans="1:20" ht="15.75">
      <c r="A33" s="22"/>
      <c r="B33" s="22"/>
      <c r="C33" s="25"/>
      <c r="D33" s="22"/>
      <c r="E33" s="22"/>
      <c r="F33" s="22"/>
      <c r="G33" s="22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5"/>
      <c r="S33" s="22"/>
      <c r="T33" s="22"/>
    </row>
    <row r="34" spans="1:20" ht="15.75">
      <c r="A34" s="22"/>
      <c r="B34" s="22"/>
      <c r="C34" s="25"/>
      <c r="D34" s="22"/>
      <c r="E34" s="22"/>
      <c r="F34" s="22"/>
      <c r="G34" s="22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5"/>
      <c r="S34" s="22"/>
      <c r="T34" s="22"/>
    </row>
    <row r="35" spans="1:20" ht="15.75">
      <c r="A35" s="22"/>
      <c r="B35" s="22"/>
      <c r="C35" s="25"/>
      <c r="D35" s="22"/>
      <c r="E35" s="22"/>
      <c r="F35" s="22"/>
      <c r="G35" s="22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5"/>
      <c r="S35" s="22"/>
      <c r="T35" s="22"/>
    </row>
    <row r="36" spans="1:20" ht="15.75">
      <c r="A36" s="22"/>
      <c r="B36" s="22"/>
      <c r="C36" s="25"/>
      <c r="D36" s="22"/>
      <c r="E36" s="22"/>
      <c r="F36" s="22"/>
      <c r="G36" s="22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5"/>
      <c r="S36" s="22"/>
      <c r="T36" s="22"/>
    </row>
    <row r="37" spans="1:20" ht="15.75">
      <c r="A37" s="22"/>
      <c r="B37" s="22"/>
      <c r="C37" s="25"/>
      <c r="D37" s="22"/>
      <c r="E37" s="22"/>
      <c r="F37" s="22"/>
      <c r="G37" s="22"/>
      <c r="H37" s="25"/>
      <c r="I37" s="22"/>
      <c r="J37" s="22"/>
      <c r="K37" s="22"/>
      <c r="L37" s="22"/>
      <c r="M37" s="22"/>
      <c r="N37" s="22"/>
      <c r="O37" s="22"/>
      <c r="P37" s="22"/>
      <c r="Q37" s="22"/>
      <c r="R37" s="25"/>
      <c r="S37" s="22"/>
      <c r="T37" s="22"/>
    </row>
    <row r="38" spans="1:20" ht="15.75">
      <c r="A38" s="22"/>
      <c r="B38" s="22"/>
      <c r="C38" s="25"/>
      <c r="D38" s="22"/>
      <c r="E38" s="22"/>
      <c r="F38" s="22"/>
      <c r="G38" s="22"/>
      <c r="H38" s="25"/>
      <c r="I38" s="22"/>
      <c r="J38" s="22"/>
      <c r="K38" s="22"/>
      <c r="L38" s="22"/>
      <c r="M38" s="22"/>
      <c r="N38" s="22"/>
      <c r="O38" s="22"/>
      <c r="P38" s="22"/>
      <c r="Q38" s="22"/>
      <c r="R38" s="25"/>
      <c r="S38" s="22"/>
      <c r="T38" s="22"/>
    </row>
    <row r="39" spans="1:20" ht="15.75">
      <c r="A39" s="22"/>
      <c r="B39" s="22"/>
      <c r="C39" s="25"/>
      <c r="D39" s="22"/>
      <c r="E39" s="22"/>
      <c r="F39" s="22"/>
      <c r="G39" s="22"/>
      <c r="H39" s="25"/>
      <c r="I39" s="22"/>
      <c r="J39" s="22"/>
      <c r="K39" s="22"/>
      <c r="L39" s="22"/>
      <c r="M39" s="22"/>
      <c r="N39" s="22"/>
      <c r="O39" s="22"/>
      <c r="P39" s="22"/>
      <c r="Q39" s="22"/>
      <c r="R39" s="25"/>
      <c r="S39" s="22"/>
      <c r="T39" s="22"/>
    </row>
    <row r="40" spans="1:20" ht="15.75">
      <c r="A40" s="22"/>
      <c r="B40" s="22"/>
      <c r="C40" s="25"/>
      <c r="D40" s="22"/>
      <c r="E40" s="22"/>
      <c r="F40" s="22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2"/>
      <c r="R40" s="25"/>
      <c r="S40" s="22"/>
      <c r="T40" s="22"/>
    </row>
    <row r="41" spans="1:20" ht="15.75">
      <c r="A41" s="22"/>
      <c r="B41" s="22"/>
      <c r="C41" s="25"/>
      <c r="D41" s="22"/>
      <c r="E41" s="22"/>
      <c r="F41" s="22"/>
      <c r="G41" s="22"/>
      <c r="H41" s="25"/>
      <c r="I41" s="22"/>
      <c r="J41" s="22"/>
      <c r="K41" s="22"/>
      <c r="L41" s="22"/>
      <c r="M41" s="22"/>
      <c r="N41" s="22"/>
      <c r="O41" s="22"/>
      <c r="P41" s="22"/>
      <c r="Q41" s="22"/>
      <c r="R41" s="25"/>
      <c r="S41" s="22"/>
      <c r="T41" s="22"/>
    </row>
    <row r="42" spans="1:20" ht="15.75">
      <c r="A42" s="22"/>
      <c r="B42" s="22"/>
      <c r="C42" s="25"/>
      <c r="D42" s="22"/>
      <c r="E42" s="22"/>
      <c r="F42" s="22"/>
      <c r="G42" s="22"/>
      <c r="H42" s="25"/>
      <c r="I42" s="22"/>
      <c r="J42" s="22"/>
      <c r="K42" s="22"/>
      <c r="L42" s="22"/>
      <c r="M42" s="22"/>
      <c r="N42" s="22"/>
      <c r="O42" s="22"/>
      <c r="P42" s="22"/>
      <c r="Q42" s="22"/>
      <c r="R42" s="25"/>
      <c r="S42" s="22"/>
      <c r="T42" s="22"/>
    </row>
    <row r="43" spans="1:20" ht="15.75">
      <c r="A43" s="22"/>
      <c r="B43" s="22"/>
      <c r="C43" s="25"/>
      <c r="D43" s="22"/>
      <c r="E43" s="22"/>
      <c r="F43" s="22"/>
      <c r="G43" s="22"/>
      <c r="H43" s="25"/>
      <c r="I43" s="22"/>
      <c r="J43" s="22"/>
      <c r="K43" s="22"/>
      <c r="L43" s="22"/>
      <c r="M43" s="22"/>
      <c r="N43" s="22"/>
      <c r="O43" s="22"/>
      <c r="P43" s="22"/>
      <c r="Q43" s="22"/>
      <c r="R43" s="25"/>
      <c r="S43" s="22"/>
      <c r="T43" s="22"/>
    </row>
    <row r="44" spans="1:20" ht="15.75">
      <c r="A44" s="22"/>
      <c r="B44" s="22"/>
      <c r="C44" s="25"/>
      <c r="D44" s="22"/>
      <c r="E44" s="22"/>
      <c r="F44" s="22"/>
      <c r="G44" s="22"/>
      <c r="H44" s="25"/>
      <c r="I44" s="22"/>
      <c r="J44" s="22"/>
      <c r="K44" s="22"/>
      <c r="L44" s="22"/>
      <c r="M44" s="22"/>
      <c r="N44" s="22"/>
      <c r="O44" s="22"/>
      <c r="P44" s="22"/>
      <c r="Q44" s="22"/>
      <c r="R44" s="25"/>
      <c r="S44" s="22"/>
      <c r="T44" s="22"/>
    </row>
    <row r="45" spans="1:20" ht="15.75">
      <c r="A45" s="22"/>
      <c r="B45" s="22"/>
      <c r="C45" s="25"/>
      <c r="D45" s="22"/>
      <c r="E45" s="22"/>
      <c r="F45" s="22"/>
      <c r="G45" s="22"/>
      <c r="H45" s="25"/>
      <c r="I45" s="22"/>
      <c r="J45" s="22"/>
      <c r="K45" s="22"/>
      <c r="L45" s="22"/>
      <c r="M45" s="22"/>
      <c r="N45" s="22"/>
      <c r="O45" s="22"/>
      <c r="P45" s="22"/>
      <c r="Q45" s="22"/>
      <c r="R45" s="25"/>
      <c r="S45" s="22"/>
      <c r="T45" s="22"/>
    </row>
    <row r="46" spans="1:20" ht="15.75">
      <c r="A46" s="22"/>
      <c r="B46" s="22"/>
      <c r="C46" s="25"/>
      <c r="D46" s="22"/>
      <c r="E46" s="22"/>
      <c r="F46" s="22"/>
      <c r="G46" s="22"/>
      <c r="H46" s="25"/>
      <c r="I46" s="22"/>
      <c r="J46" s="22"/>
      <c r="K46" s="22"/>
      <c r="L46" s="22"/>
      <c r="M46" s="22"/>
      <c r="N46" s="22"/>
      <c r="O46" s="22"/>
      <c r="P46" s="22"/>
      <c r="Q46" s="22"/>
      <c r="R46" s="25"/>
      <c r="S46" s="22"/>
      <c r="T46" s="22"/>
    </row>
    <row r="47" spans="1:20" ht="15.75">
      <c r="A47" s="22"/>
      <c r="B47" s="22"/>
      <c r="C47" s="25"/>
      <c r="D47" s="22"/>
      <c r="E47" s="22"/>
      <c r="F47" s="22"/>
      <c r="G47" s="22"/>
      <c r="H47" s="25"/>
      <c r="I47" s="22"/>
      <c r="J47" s="22"/>
      <c r="K47" s="22"/>
      <c r="L47" s="22"/>
      <c r="M47" s="22"/>
      <c r="N47" s="22"/>
      <c r="O47" s="22"/>
      <c r="P47" s="22"/>
      <c r="Q47" s="22"/>
      <c r="R47" s="25"/>
      <c r="S47" s="22"/>
      <c r="T47" s="22"/>
    </row>
    <row r="48" spans="1:20" ht="15.75">
      <c r="A48" s="22"/>
      <c r="B48" s="22"/>
      <c r="C48" s="25"/>
      <c r="D48" s="22"/>
      <c r="E48" s="22"/>
      <c r="F48" s="22"/>
      <c r="G48" s="22"/>
      <c r="H48" s="25"/>
      <c r="I48" s="22"/>
      <c r="J48" s="22"/>
      <c r="K48" s="22"/>
      <c r="L48" s="22"/>
      <c r="M48" s="22"/>
      <c r="N48" s="22"/>
      <c r="O48" s="22"/>
      <c r="P48" s="22"/>
      <c r="Q48" s="22"/>
      <c r="R48" s="25"/>
      <c r="S48" s="22"/>
      <c r="T48" s="22"/>
    </row>
    <row r="49" spans="1:20" ht="15.75">
      <c r="A49" s="22"/>
      <c r="B49" s="22"/>
      <c r="C49" s="25"/>
      <c r="D49" s="22"/>
      <c r="E49" s="22"/>
      <c r="F49" s="22"/>
      <c r="G49" s="22"/>
      <c r="H49" s="25"/>
      <c r="I49" s="22"/>
      <c r="J49" s="22"/>
      <c r="K49" s="22"/>
      <c r="L49" s="22"/>
      <c r="M49" s="22"/>
      <c r="N49" s="22"/>
      <c r="O49" s="22"/>
      <c r="P49" s="22"/>
      <c r="Q49" s="22"/>
      <c r="R49" s="25"/>
      <c r="S49" s="22"/>
      <c r="T49" s="22"/>
    </row>
    <row r="50" spans="1:20" ht="15.75">
      <c r="A50" s="22"/>
      <c r="B50" s="22"/>
      <c r="C50" s="25"/>
      <c r="D50" s="22"/>
      <c r="E50" s="22"/>
      <c r="F50" s="22"/>
      <c r="G50" s="22"/>
      <c r="H50" s="25"/>
      <c r="I50" s="22"/>
      <c r="J50" s="22"/>
      <c r="K50" s="22"/>
      <c r="L50" s="22"/>
      <c r="M50" s="22"/>
      <c r="N50" s="22"/>
      <c r="O50" s="22"/>
      <c r="P50" s="22"/>
      <c r="Q50" s="22"/>
      <c r="R50" s="25"/>
      <c r="S50" s="22"/>
      <c r="T50" s="22"/>
    </row>
    <row r="51" spans="1:20" ht="15.75">
      <c r="A51" s="22"/>
      <c r="B51" s="22"/>
      <c r="C51" s="25"/>
      <c r="D51" s="22"/>
      <c r="E51" s="22"/>
      <c r="F51" s="22"/>
      <c r="G51" s="22"/>
      <c r="H51" s="25"/>
      <c r="I51" s="22"/>
      <c r="J51" s="22"/>
      <c r="K51" s="22"/>
      <c r="L51" s="22"/>
      <c r="M51" s="22"/>
      <c r="N51" s="22"/>
      <c r="O51" s="22"/>
      <c r="P51" s="22"/>
      <c r="Q51" s="22"/>
      <c r="R51" s="25"/>
      <c r="S51" s="22"/>
      <c r="T51" s="22"/>
    </row>
    <row r="52" spans="1:20" ht="15.75">
      <c r="A52" s="22"/>
      <c r="B52" s="22"/>
      <c r="C52" s="25"/>
      <c r="D52" s="22"/>
      <c r="E52" s="22"/>
      <c r="F52" s="22"/>
      <c r="G52" s="22"/>
      <c r="H52" s="25"/>
      <c r="I52" s="22"/>
      <c r="J52" s="22"/>
      <c r="K52" s="22"/>
      <c r="L52" s="22"/>
      <c r="M52" s="22"/>
      <c r="N52" s="22"/>
      <c r="O52" s="22"/>
      <c r="P52" s="22"/>
      <c r="Q52" s="22"/>
      <c r="R52" s="25"/>
      <c r="S52" s="22"/>
      <c r="T52" s="22"/>
    </row>
    <row r="53" spans="1:20" ht="15.75">
      <c r="A53" s="22"/>
      <c r="B53" s="22"/>
      <c r="C53" s="25"/>
      <c r="D53" s="22"/>
      <c r="E53" s="22"/>
      <c r="F53" s="22"/>
      <c r="G53" s="22"/>
      <c r="H53" s="25"/>
      <c r="I53" s="22"/>
      <c r="J53" s="22"/>
      <c r="K53" s="22"/>
      <c r="L53" s="22"/>
      <c r="M53" s="22"/>
      <c r="N53" s="22"/>
      <c r="O53" s="22"/>
      <c r="P53" s="22"/>
      <c r="Q53" s="22"/>
      <c r="R53" s="25"/>
      <c r="S53" s="22"/>
      <c r="T53" s="22"/>
    </row>
    <row r="54" spans="1:20" ht="15.75">
      <c r="A54" s="22"/>
      <c r="B54" s="22"/>
      <c r="C54" s="25"/>
      <c r="D54" s="22"/>
      <c r="E54" s="22"/>
      <c r="F54" s="22"/>
      <c r="G54" s="22"/>
      <c r="H54" s="25"/>
      <c r="I54" s="22"/>
      <c r="J54" s="22"/>
      <c r="K54" s="22"/>
      <c r="L54" s="22"/>
      <c r="M54" s="22"/>
      <c r="N54" s="22"/>
      <c r="O54" s="22"/>
      <c r="P54" s="22"/>
      <c r="Q54" s="22"/>
      <c r="R54" s="25"/>
      <c r="S54" s="22"/>
      <c r="T54" s="22"/>
    </row>
    <row r="55" spans="1:20" ht="15.75">
      <c r="A55" s="22"/>
      <c r="B55" s="22"/>
      <c r="C55" s="25"/>
      <c r="D55" s="22"/>
      <c r="E55" s="22"/>
      <c r="F55" s="22"/>
      <c r="G55" s="22"/>
      <c r="H55" s="25"/>
      <c r="I55" s="22"/>
      <c r="J55" s="22"/>
      <c r="K55" s="22"/>
      <c r="L55" s="22"/>
      <c r="M55" s="22"/>
      <c r="N55" s="22"/>
      <c r="O55" s="22"/>
      <c r="P55" s="22"/>
      <c r="Q55" s="22"/>
      <c r="R55" s="25"/>
      <c r="S55" s="22"/>
      <c r="T55" s="22"/>
    </row>
    <row r="56" spans="1:20" ht="15.75">
      <c r="A56" s="22"/>
      <c r="B56" s="22"/>
      <c r="C56" s="25"/>
      <c r="D56" s="22"/>
      <c r="E56" s="22"/>
      <c r="F56" s="22"/>
      <c r="G56" s="22"/>
      <c r="H56" s="25"/>
      <c r="I56" s="22"/>
      <c r="J56" s="22"/>
      <c r="K56" s="22"/>
      <c r="L56" s="22"/>
      <c r="M56" s="22"/>
      <c r="N56" s="22"/>
      <c r="O56" s="22"/>
      <c r="P56" s="22"/>
      <c r="Q56" s="22"/>
      <c r="R56" s="25"/>
      <c r="S56" s="22"/>
      <c r="T56" s="22"/>
    </row>
    <row r="57" spans="1:20" ht="15.75">
      <c r="A57" s="22"/>
      <c r="B57" s="22"/>
      <c r="C57" s="25"/>
      <c r="D57" s="22"/>
      <c r="E57" s="22"/>
      <c r="F57" s="22"/>
      <c r="G57" s="22"/>
      <c r="H57" s="25"/>
      <c r="I57" s="22"/>
      <c r="J57" s="22"/>
      <c r="K57" s="22"/>
      <c r="L57" s="22"/>
      <c r="M57" s="22"/>
      <c r="N57" s="22"/>
      <c r="O57" s="22"/>
      <c r="P57" s="22"/>
      <c r="Q57" s="22"/>
      <c r="R57" s="25"/>
      <c r="S57" s="22"/>
      <c r="T57" s="22"/>
    </row>
    <row r="58" spans="1:20" ht="15.75">
      <c r="A58" s="22"/>
      <c r="B58" s="22"/>
      <c r="C58" s="25"/>
      <c r="D58" s="22"/>
      <c r="E58" s="22"/>
      <c r="F58" s="22"/>
      <c r="G58" s="22"/>
      <c r="H58" s="25"/>
      <c r="I58" s="22"/>
      <c r="J58" s="22"/>
      <c r="K58" s="22"/>
      <c r="L58" s="22"/>
      <c r="M58" s="22"/>
      <c r="N58" s="22"/>
      <c r="O58" s="22"/>
      <c r="P58" s="22"/>
      <c r="Q58" s="22"/>
      <c r="R58" s="25"/>
      <c r="S58" s="22"/>
      <c r="T58" s="22"/>
    </row>
    <row r="59" spans="1:20" ht="15.75">
      <c r="A59" s="22"/>
      <c r="B59" s="22"/>
      <c r="C59" s="25"/>
      <c r="D59" s="22"/>
      <c r="E59" s="22"/>
      <c r="F59" s="22"/>
      <c r="G59" s="22"/>
      <c r="H59" s="25"/>
      <c r="I59" s="22"/>
      <c r="J59" s="22"/>
      <c r="K59" s="22"/>
      <c r="L59" s="22"/>
      <c r="M59" s="22"/>
      <c r="N59" s="22"/>
      <c r="O59" s="22"/>
      <c r="P59" s="22"/>
      <c r="Q59" s="22"/>
      <c r="R59" s="25"/>
      <c r="S59" s="22"/>
      <c r="T59" s="22"/>
    </row>
    <row r="60" spans="1:20" ht="15.75">
      <c r="A60" s="22"/>
      <c r="B60" s="22"/>
      <c r="C60" s="25"/>
      <c r="D60" s="22"/>
      <c r="E60" s="22"/>
      <c r="F60" s="22"/>
      <c r="G60" s="22"/>
      <c r="H60" s="25"/>
      <c r="I60" s="22"/>
      <c r="J60" s="22"/>
      <c r="K60" s="22"/>
      <c r="L60" s="22"/>
      <c r="M60" s="22"/>
      <c r="N60" s="22"/>
      <c r="O60" s="22"/>
      <c r="P60" s="22"/>
      <c r="Q60" s="22"/>
      <c r="R60" s="25"/>
      <c r="S60" s="22"/>
      <c r="T60" s="22"/>
    </row>
    <row r="61" spans="1:20" ht="15.75">
      <c r="A61" s="22"/>
      <c r="B61" s="22"/>
      <c r="C61" s="25"/>
      <c r="D61" s="22"/>
      <c r="E61" s="22"/>
      <c r="F61" s="22"/>
      <c r="G61" s="22"/>
      <c r="H61" s="25"/>
      <c r="I61" s="22"/>
      <c r="J61" s="22"/>
      <c r="K61" s="22"/>
      <c r="L61" s="22"/>
      <c r="M61" s="22"/>
      <c r="N61" s="22"/>
      <c r="O61" s="22"/>
      <c r="P61" s="22"/>
      <c r="Q61" s="22"/>
      <c r="R61" s="25"/>
      <c r="S61" s="22"/>
      <c r="T61" s="22"/>
    </row>
    <row r="62" spans="1:20" ht="15.75">
      <c r="A62" s="22"/>
      <c r="B62" s="22"/>
      <c r="C62" s="25"/>
      <c r="D62" s="22"/>
      <c r="E62" s="22"/>
      <c r="F62" s="22"/>
      <c r="G62" s="22"/>
      <c r="H62" s="25"/>
      <c r="I62" s="22"/>
      <c r="J62" s="22"/>
      <c r="K62" s="22"/>
      <c r="L62" s="22"/>
      <c r="M62" s="22"/>
      <c r="N62" s="22"/>
      <c r="O62" s="22"/>
      <c r="P62" s="22"/>
      <c r="Q62" s="22"/>
      <c r="R62" s="25"/>
      <c r="S62" s="22"/>
      <c r="T62" s="22"/>
    </row>
    <row r="63" spans="1:20" ht="15.75">
      <c r="A63" s="22"/>
      <c r="B63" s="22"/>
      <c r="C63" s="25"/>
      <c r="D63" s="22"/>
      <c r="E63" s="22"/>
      <c r="F63" s="22"/>
      <c r="G63" s="22"/>
      <c r="H63" s="25"/>
      <c r="I63" s="22"/>
      <c r="J63" s="22"/>
      <c r="K63" s="22"/>
      <c r="L63" s="22"/>
      <c r="M63" s="22"/>
      <c r="N63" s="22"/>
      <c r="O63" s="22"/>
      <c r="P63" s="22"/>
      <c r="Q63" s="22"/>
      <c r="R63" s="25"/>
      <c r="S63" s="22"/>
      <c r="T63" s="22"/>
    </row>
    <row r="64" spans="1:20" ht="15.75">
      <c r="A64" s="22"/>
      <c r="B64" s="22"/>
      <c r="C64" s="25"/>
      <c r="D64" s="22"/>
      <c r="E64" s="22"/>
      <c r="F64" s="22"/>
      <c r="G64" s="22"/>
      <c r="H64" s="25"/>
      <c r="I64" s="22"/>
      <c r="J64" s="22"/>
      <c r="K64" s="22"/>
      <c r="L64" s="22"/>
      <c r="M64" s="22"/>
      <c r="N64" s="22"/>
      <c r="O64" s="22"/>
      <c r="P64" s="22"/>
      <c r="Q64" s="22"/>
      <c r="R64" s="25"/>
      <c r="S64" s="22"/>
      <c r="T64" s="22"/>
    </row>
    <row r="65" spans="1:20" ht="15.75">
      <c r="A65" s="22"/>
      <c r="B65" s="22"/>
      <c r="C65" s="25"/>
      <c r="D65" s="22"/>
      <c r="E65" s="22"/>
      <c r="F65" s="22"/>
      <c r="G65" s="22"/>
      <c r="H65" s="25"/>
      <c r="I65" s="22"/>
      <c r="J65" s="22"/>
      <c r="K65" s="22"/>
      <c r="L65" s="22"/>
      <c r="M65" s="22"/>
      <c r="N65" s="22"/>
      <c r="O65" s="22"/>
      <c r="P65" s="22"/>
      <c r="Q65" s="22"/>
      <c r="R65" s="25"/>
      <c r="S65" s="22"/>
      <c r="T65" s="22"/>
    </row>
    <row r="66" spans="1:20" ht="15.75">
      <c r="A66" s="22"/>
      <c r="B66" s="22"/>
      <c r="C66" s="25"/>
      <c r="D66" s="22"/>
      <c r="E66" s="22"/>
      <c r="F66" s="22"/>
      <c r="G66" s="22"/>
      <c r="H66" s="25"/>
      <c r="I66" s="22"/>
      <c r="J66" s="22"/>
      <c r="K66" s="22"/>
      <c r="L66" s="22"/>
      <c r="M66" s="22"/>
      <c r="N66" s="22"/>
      <c r="O66" s="22"/>
      <c r="P66" s="22"/>
      <c r="Q66" s="22"/>
      <c r="R66" s="25"/>
      <c r="S66" s="22"/>
      <c r="T66" s="22"/>
    </row>
    <row r="67" spans="1:20" ht="15.75">
      <c r="A67" s="22"/>
      <c r="B67" s="22"/>
      <c r="C67" s="25"/>
      <c r="D67" s="22"/>
      <c r="E67" s="22"/>
      <c r="F67" s="22"/>
      <c r="G67" s="22"/>
      <c r="H67" s="25"/>
      <c r="I67" s="22"/>
      <c r="J67" s="22"/>
      <c r="K67" s="22"/>
      <c r="L67" s="22"/>
      <c r="M67" s="22"/>
      <c r="N67" s="22"/>
      <c r="O67" s="22"/>
      <c r="P67" s="22"/>
      <c r="Q67" s="22"/>
      <c r="R67" s="25"/>
      <c r="S67" s="22"/>
      <c r="T67" s="22"/>
    </row>
    <row r="68" spans="1:20" ht="15.75">
      <c r="A68" s="22"/>
      <c r="B68" s="22"/>
      <c r="C68" s="25"/>
      <c r="D68" s="22"/>
      <c r="E68" s="22"/>
      <c r="F68" s="22"/>
      <c r="G68" s="22"/>
      <c r="H68" s="25"/>
      <c r="I68" s="22"/>
      <c r="J68" s="22"/>
      <c r="K68" s="22"/>
      <c r="L68" s="22"/>
      <c r="M68" s="22"/>
      <c r="N68" s="22"/>
      <c r="O68" s="22"/>
      <c r="P68" s="22"/>
      <c r="Q68" s="22"/>
      <c r="R68" s="25"/>
      <c r="S68" s="22"/>
      <c r="T68" s="22"/>
    </row>
    <row r="69" spans="1:20" ht="15.75">
      <c r="A69" s="22"/>
      <c r="B69" s="22"/>
      <c r="C69" s="25"/>
      <c r="D69" s="22"/>
      <c r="E69" s="22"/>
      <c r="F69" s="22"/>
      <c r="G69" s="22"/>
      <c r="H69" s="25"/>
      <c r="I69" s="22"/>
      <c r="J69" s="22"/>
      <c r="K69" s="22"/>
      <c r="L69" s="22"/>
      <c r="M69" s="22"/>
      <c r="N69" s="22"/>
      <c r="O69" s="22"/>
      <c r="P69" s="22"/>
      <c r="Q69" s="22"/>
      <c r="R69" s="25"/>
      <c r="S69" s="22"/>
      <c r="T69" s="22"/>
    </row>
    <row r="70" spans="1:20" ht="15.75">
      <c r="A70" s="22"/>
      <c r="B70" s="22"/>
      <c r="C70" s="25"/>
      <c r="D70" s="22"/>
      <c r="E70" s="22"/>
      <c r="F70" s="22"/>
      <c r="G70" s="22"/>
      <c r="H70" s="25"/>
      <c r="I70" s="22"/>
      <c r="J70" s="22"/>
      <c r="K70" s="22"/>
      <c r="L70" s="22"/>
      <c r="M70" s="22"/>
      <c r="N70" s="22"/>
      <c r="O70" s="22"/>
      <c r="P70" s="22"/>
      <c r="Q70" s="22"/>
      <c r="R70" s="25"/>
      <c r="S70" s="22"/>
      <c r="T70" s="22"/>
    </row>
    <row r="71" spans="1:20" ht="15.75">
      <c r="A71" s="22"/>
      <c r="B71" s="22"/>
      <c r="C71" s="25"/>
      <c r="D71" s="22"/>
      <c r="E71" s="22"/>
      <c r="F71" s="22"/>
      <c r="G71" s="22"/>
      <c r="H71" s="25"/>
      <c r="I71" s="22"/>
      <c r="J71" s="22"/>
      <c r="K71" s="22"/>
      <c r="L71" s="22"/>
      <c r="M71" s="22"/>
      <c r="N71" s="22"/>
      <c r="O71" s="22"/>
      <c r="P71" s="22"/>
      <c r="Q71" s="22"/>
      <c r="R71" s="25"/>
      <c r="S71" s="22"/>
      <c r="T71" s="22"/>
    </row>
    <row r="72" spans="1:20" ht="15.75">
      <c r="A72" s="22"/>
      <c r="B72" s="22"/>
      <c r="C72" s="25"/>
      <c r="D72" s="22"/>
      <c r="E72" s="22"/>
      <c r="F72" s="22"/>
      <c r="G72" s="22"/>
      <c r="H72" s="25"/>
      <c r="I72" s="22"/>
      <c r="J72" s="22"/>
      <c r="K72" s="22"/>
      <c r="L72" s="22"/>
      <c r="M72" s="22"/>
      <c r="N72" s="22"/>
      <c r="O72" s="22"/>
      <c r="P72" s="22"/>
      <c r="Q72" s="22"/>
      <c r="R72" s="25"/>
      <c r="S72" s="22"/>
      <c r="T72" s="22"/>
    </row>
    <row r="73" spans="1:20" ht="15.75">
      <c r="A73" s="22"/>
      <c r="B73" s="22"/>
      <c r="C73" s="25"/>
      <c r="D73" s="22"/>
      <c r="E73" s="22"/>
      <c r="F73" s="22"/>
      <c r="G73" s="22"/>
      <c r="H73" s="25"/>
      <c r="I73" s="22"/>
      <c r="J73" s="22"/>
      <c r="K73" s="22"/>
      <c r="L73" s="22"/>
      <c r="M73" s="22"/>
      <c r="N73" s="22"/>
      <c r="O73" s="22"/>
      <c r="P73" s="22"/>
      <c r="Q73" s="22"/>
      <c r="R73" s="25"/>
      <c r="S73" s="22"/>
      <c r="T73" s="22"/>
    </row>
    <row r="74" spans="1:20" ht="15.75">
      <c r="A74" s="22"/>
      <c r="B74" s="22"/>
      <c r="C74" s="25"/>
      <c r="D74" s="22"/>
      <c r="E74" s="22"/>
      <c r="F74" s="22"/>
      <c r="G74" s="22"/>
      <c r="H74" s="25"/>
      <c r="I74" s="22"/>
      <c r="J74" s="22"/>
      <c r="K74" s="22"/>
      <c r="L74" s="22"/>
      <c r="M74" s="22"/>
      <c r="N74" s="22"/>
      <c r="O74" s="22"/>
      <c r="P74" s="22"/>
      <c r="Q74" s="22"/>
      <c r="R74" s="25"/>
      <c r="S74" s="22"/>
      <c r="T74" s="22"/>
    </row>
    <row r="75" spans="1:20" ht="15.75">
      <c r="A75" s="22"/>
      <c r="B75" s="22"/>
      <c r="C75" s="25"/>
      <c r="D75" s="22"/>
      <c r="E75" s="22"/>
      <c r="F75" s="22"/>
      <c r="G75" s="22"/>
      <c r="H75" s="25"/>
      <c r="I75" s="22"/>
      <c r="J75" s="22"/>
      <c r="K75" s="22"/>
      <c r="L75" s="22"/>
      <c r="M75" s="22"/>
      <c r="N75" s="22"/>
      <c r="O75" s="22"/>
      <c r="P75" s="22"/>
      <c r="Q75" s="22"/>
      <c r="R75" s="25"/>
      <c r="S75" s="22"/>
      <c r="T75" s="22"/>
    </row>
    <row r="76" spans="1:20" ht="15.75">
      <c r="A76" s="22"/>
      <c r="B76" s="22"/>
      <c r="C76" s="25"/>
      <c r="D76" s="22"/>
      <c r="E76" s="22"/>
      <c r="F76" s="22"/>
      <c r="G76" s="22"/>
      <c r="H76" s="25"/>
      <c r="I76" s="22"/>
      <c r="J76" s="22"/>
      <c r="K76" s="22"/>
      <c r="L76" s="22"/>
      <c r="M76" s="22"/>
      <c r="N76" s="22"/>
      <c r="O76" s="22"/>
      <c r="P76" s="22"/>
      <c r="Q76" s="22"/>
      <c r="R76" s="25"/>
      <c r="S76" s="22"/>
      <c r="T76" s="22"/>
    </row>
    <row r="77" spans="1:20" ht="15.75">
      <c r="A77" s="22"/>
      <c r="B77" s="22"/>
      <c r="C77" s="25"/>
      <c r="D77" s="22"/>
      <c r="E77" s="22"/>
      <c r="F77" s="22"/>
      <c r="G77" s="22"/>
      <c r="H77" s="25"/>
      <c r="I77" s="22"/>
      <c r="J77" s="22"/>
      <c r="K77" s="22"/>
      <c r="L77" s="22"/>
      <c r="M77" s="22"/>
      <c r="N77" s="22"/>
      <c r="O77" s="22"/>
      <c r="P77" s="22"/>
      <c r="Q77" s="22"/>
      <c r="R77" s="25"/>
      <c r="S77" s="22"/>
      <c r="T77" s="22"/>
    </row>
    <row r="78" spans="1:20" ht="15.75">
      <c r="A78" s="22"/>
      <c r="B78" s="22"/>
      <c r="C78" s="25"/>
      <c r="D78" s="22"/>
      <c r="E78" s="22"/>
      <c r="F78" s="22"/>
      <c r="G78" s="22"/>
      <c r="H78" s="25"/>
      <c r="I78" s="22"/>
      <c r="J78" s="22"/>
      <c r="K78" s="22"/>
      <c r="L78" s="22"/>
      <c r="M78" s="22"/>
      <c r="N78" s="22"/>
      <c r="O78" s="22"/>
      <c r="P78" s="22"/>
      <c r="Q78" s="22"/>
      <c r="R78" s="25"/>
      <c r="S78" s="22"/>
      <c r="T78" s="22"/>
    </row>
    <row r="79" spans="1:20" ht="15.75">
      <c r="A79" s="22"/>
      <c r="B79" s="22"/>
      <c r="C79" s="25"/>
      <c r="D79" s="22"/>
      <c r="E79" s="22"/>
      <c r="F79" s="22"/>
      <c r="G79" s="22"/>
      <c r="H79" s="25"/>
      <c r="I79" s="22"/>
      <c r="J79" s="22"/>
      <c r="K79" s="22"/>
      <c r="L79" s="22"/>
      <c r="M79" s="22"/>
      <c r="N79" s="22"/>
      <c r="O79" s="22"/>
      <c r="P79" s="22"/>
      <c r="Q79" s="22"/>
      <c r="R79" s="25"/>
      <c r="S79" s="22"/>
      <c r="T79" s="22"/>
    </row>
    <row r="80" spans="1:20" ht="15.75">
      <c r="A80" s="22"/>
      <c r="B80" s="22"/>
      <c r="C80" s="25"/>
      <c r="D80" s="22"/>
      <c r="E80" s="22"/>
      <c r="F80" s="22"/>
      <c r="G80" s="22"/>
      <c r="H80" s="25"/>
      <c r="I80" s="22"/>
      <c r="J80" s="22"/>
      <c r="K80" s="22"/>
      <c r="L80" s="22"/>
      <c r="M80" s="22"/>
      <c r="N80" s="22"/>
      <c r="O80" s="22"/>
      <c r="P80" s="22"/>
      <c r="Q80" s="22"/>
      <c r="R80" s="25"/>
      <c r="S80" s="22"/>
      <c r="T80" s="22"/>
    </row>
    <row r="81" spans="1:20" ht="15.75">
      <c r="A81" s="22"/>
      <c r="B81" s="22"/>
      <c r="C81" s="25"/>
      <c r="D81" s="22"/>
      <c r="E81" s="22"/>
      <c r="F81" s="22"/>
      <c r="G81" s="22"/>
      <c r="H81" s="25"/>
      <c r="I81" s="22"/>
      <c r="J81" s="22"/>
      <c r="K81" s="22"/>
      <c r="L81" s="22"/>
      <c r="M81" s="22"/>
      <c r="N81" s="22"/>
      <c r="O81" s="22"/>
      <c r="P81" s="22"/>
      <c r="Q81" s="22"/>
      <c r="R81" s="25"/>
      <c r="S81" s="22"/>
      <c r="T81" s="22"/>
    </row>
    <row r="82" spans="1:20" ht="15.75">
      <c r="A82" s="22"/>
      <c r="B82" s="22"/>
      <c r="C82" s="25"/>
      <c r="D82" s="22"/>
      <c r="E82" s="22"/>
      <c r="F82" s="22"/>
      <c r="G82" s="22"/>
      <c r="H82" s="25"/>
      <c r="I82" s="22"/>
      <c r="J82" s="22"/>
      <c r="K82" s="22"/>
      <c r="L82" s="22"/>
      <c r="M82" s="22"/>
      <c r="N82" s="22"/>
      <c r="O82" s="22"/>
      <c r="P82" s="22"/>
      <c r="Q82" s="22"/>
      <c r="R82" s="25"/>
      <c r="S82" s="22"/>
      <c r="T82" s="22"/>
    </row>
    <row r="83" spans="1:20" ht="15.75">
      <c r="A83" s="22"/>
      <c r="B83" s="22"/>
      <c r="C83" s="25"/>
      <c r="D83" s="22"/>
      <c r="E83" s="22"/>
      <c r="F83" s="22"/>
      <c r="G83" s="22"/>
      <c r="H83" s="25"/>
      <c r="I83" s="22"/>
      <c r="J83" s="22"/>
      <c r="K83" s="22"/>
      <c r="L83" s="22"/>
      <c r="M83" s="22"/>
      <c r="N83" s="22"/>
      <c r="O83" s="22"/>
      <c r="P83" s="22"/>
      <c r="Q83" s="22"/>
      <c r="R83" s="25"/>
      <c r="S83" s="22"/>
      <c r="T83" s="22"/>
    </row>
    <row r="84" spans="1:20" ht="15.75">
      <c r="A84" s="22"/>
      <c r="B84" s="22"/>
      <c r="C84" s="25"/>
      <c r="D84" s="22"/>
      <c r="E84" s="22"/>
      <c r="F84" s="22"/>
      <c r="G84" s="22"/>
      <c r="H84" s="25"/>
      <c r="I84" s="22"/>
      <c r="J84" s="22"/>
      <c r="K84" s="22"/>
      <c r="L84" s="22"/>
      <c r="M84" s="22"/>
      <c r="N84" s="22"/>
      <c r="O84" s="22"/>
      <c r="P84" s="22"/>
      <c r="Q84" s="22"/>
      <c r="R84" s="25"/>
      <c r="S84" s="22"/>
      <c r="T84" s="22"/>
    </row>
    <row r="85" spans="1:20" ht="15.75">
      <c r="A85" s="22"/>
      <c r="B85" s="22"/>
      <c r="C85" s="25"/>
      <c r="D85" s="22"/>
      <c r="E85" s="22"/>
      <c r="F85" s="22"/>
      <c r="G85" s="22"/>
      <c r="H85" s="25"/>
      <c r="I85" s="22"/>
      <c r="J85" s="22"/>
      <c r="K85" s="22"/>
      <c r="L85" s="22"/>
      <c r="M85" s="22"/>
      <c r="N85" s="22"/>
      <c r="O85" s="22"/>
      <c r="P85" s="22"/>
      <c r="Q85" s="22"/>
      <c r="R85" s="25"/>
      <c r="S85" s="22"/>
      <c r="T85" s="22"/>
    </row>
    <row r="86" spans="1:20" ht="15.75">
      <c r="A86" s="22"/>
      <c r="B86" s="22"/>
      <c r="C86" s="25"/>
      <c r="D86" s="22"/>
      <c r="E86" s="22"/>
      <c r="F86" s="22"/>
      <c r="G86" s="22"/>
      <c r="H86" s="25"/>
      <c r="I86" s="22"/>
      <c r="J86" s="22"/>
      <c r="K86" s="22"/>
      <c r="L86" s="22"/>
      <c r="M86" s="22"/>
      <c r="N86" s="22"/>
      <c r="O86" s="22"/>
      <c r="P86" s="22"/>
      <c r="Q86" s="22"/>
      <c r="R86" s="25"/>
      <c r="S86" s="22"/>
      <c r="T86" s="22"/>
    </row>
    <row r="87" spans="1:20" ht="15.75">
      <c r="A87" s="22"/>
      <c r="B87" s="22"/>
      <c r="C87" s="25"/>
      <c r="D87" s="22"/>
      <c r="E87" s="22"/>
      <c r="F87" s="22"/>
      <c r="G87" s="22"/>
      <c r="H87" s="25"/>
      <c r="I87" s="22"/>
      <c r="J87" s="22"/>
      <c r="K87" s="22"/>
      <c r="L87" s="22"/>
      <c r="M87" s="22"/>
      <c r="N87" s="22"/>
      <c r="O87" s="22"/>
      <c r="P87" s="22"/>
      <c r="Q87" s="22"/>
      <c r="R87" s="25"/>
      <c r="S87" s="22"/>
      <c r="T87" s="22"/>
    </row>
    <row r="88" spans="1:20" ht="15.75">
      <c r="A88" s="22"/>
      <c r="B88" s="22"/>
      <c r="C88" s="25"/>
      <c r="D88" s="22"/>
      <c r="E88" s="22"/>
      <c r="F88" s="22"/>
      <c r="G88" s="22"/>
      <c r="H88" s="25"/>
      <c r="I88" s="22"/>
      <c r="J88" s="22"/>
      <c r="K88" s="22"/>
      <c r="L88" s="22"/>
      <c r="M88" s="22"/>
      <c r="N88" s="22"/>
      <c r="O88" s="22"/>
      <c r="P88" s="22"/>
      <c r="Q88" s="22"/>
      <c r="R88" s="25"/>
      <c r="S88" s="22"/>
      <c r="T88" s="22"/>
    </row>
    <row r="89" spans="1:20" ht="15.75">
      <c r="A89" s="22"/>
      <c r="B89" s="22"/>
      <c r="C89" s="25"/>
      <c r="D89" s="22"/>
      <c r="E89" s="22"/>
      <c r="F89" s="22"/>
      <c r="G89" s="22"/>
      <c r="H89" s="25"/>
      <c r="I89" s="22"/>
      <c r="J89" s="22"/>
      <c r="K89" s="22"/>
      <c r="L89" s="22"/>
      <c r="M89" s="22"/>
      <c r="N89" s="22"/>
      <c r="O89" s="22"/>
      <c r="P89" s="22"/>
      <c r="Q89" s="22"/>
      <c r="R89" s="25"/>
      <c r="S89" s="22"/>
      <c r="T89" s="22"/>
    </row>
    <row r="90" spans="1:20" ht="15.75">
      <c r="A90" s="22"/>
      <c r="B90" s="22"/>
      <c r="C90" s="25"/>
      <c r="D90" s="22"/>
      <c r="E90" s="22"/>
      <c r="F90" s="22"/>
      <c r="G90" s="22"/>
      <c r="H90" s="25"/>
      <c r="I90" s="22"/>
      <c r="J90" s="22"/>
      <c r="K90" s="22"/>
      <c r="L90" s="22"/>
      <c r="M90" s="22"/>
      <c r="N90" s="22"/>
      <c r="O90" s="22"/>
      <c r="P90" s="22"/>
      <c r="Q90" s="22"/>
      <c r="R90" s="25"/>
      <c r="S90" s="22"/>
      <c r="T90" s="22"/>
    </row>
    <row r="91" spans="1:20" ht="15.75">
      <c r="A91" s="22"/>
      <c r="B91" s="22"/>
      <c r="C91" s="25"/>
      <c r="D91" s="22"/>
      <c r="E91" s="22"/>
      <c r="F91" s="22"/>
      <c r="G91" s="22"/>
      <c r="H91" s="25"/>
      <c r="I91" s="22"/>
      <c r="J91" s="22"/>
      <c r="K91" s="22"/>
      <c r="L91" s="22"/>
      <c r="M91" s="22"/>
      <c r="N91" s="22"/>
      <c r="O91" s="22"/>
      <c r="P91" s="22"/>
      <c r="Q91" s="22"/>
      <c r="R91" s="25"/>
      <c r="S91" s="22"/>
      <c r="T91" s="22"/>
    </row>
    <row r="92" spans="1:20" ht="15.75">
      <c r="A92" s="22"/>
      <c r="B92" s="22"/>
      <c r="C92" s="25"/>
      <c r="D92" s="22"/>
      <c r="E92" s="22"/>
      <c r="F92" s="22"/>
      <c r="G92" s="22"/>
      <c r="H92" s="25"/>
      <c r="I92" s="22"/>
      <c r="J92" s="22"/>
      <c r="K92" s="22"/>
      <c r="L92" s="22"/>
      <c r="M92" s="22"/>
      <c r="N92" s="22"/>
      <c r="O92" s="22"/>
      <c r="P92" s="22"/>
      <c r="Q92" s="22"/>
      <c r="R92" s="25"/>
      <c r="S92" s="22"/>
      <c r="T92" s="22"/>
    </row>
    <row r="93" spans="1:20" ht="15.75">
      <c r="A93" s="22"/>
      <c r="B93" s="22"/>
      <c r="C93" s="25"/>
      <c r="D93" s="22"/>
      <c r="E93" s="22"/>
      <c r="F93" s="22"/>
      <c r="G93" s="22"/>
      <c r="H93" s="25"/>
      <c r="I93" s="22"/>
      <c r="J93" s="22"/>
      <c r="K93" s="22"/>
      <c r="L93" s="22"/>
      <c r="M93" s="22"/>
      <c r="N93" s="22"/>
      <c r="O93" s="22"/>
      <c r="P93" s="22"/>
      <c r="Q93" s="22"/>
      <c r="R93" s="25"/>
      <c r="S93" s="22"/>
      <c r="T93" s="22"/>
    </row>
    <row r="94" spans="1:20" ht="15.75">
      <c r="A94" s="22"/>
      <c r="B94" s="22"/>
      <c r="C94" s="25"/>
      <c r="D94" s="22"/>
      <c r="E94" s="22"/>
      <c r="F94" s="22"/>
      <c r="G94" s="22"/>
      <c r="H94" s="25"/>
      <c r="I94" s="22"/>
      <c r="J94" s="22"/>
      <c r="K94" s="22"/>
      <c r="L94" s="22"/>
      <c r="M94" s="22"/>
      <c r="N94" s="22"/>
      <c r="O94" s="22"/>
      <c r="P94" s="22"/>
      <c r="Q94" s="22"/>
      <c r="R94" s="25"/>
      <c r="S94" s="22"/>
      <c r="T94" s="22"/>
    </row>
    <row r="95" spans="1:20" ht="15.75">
      <c r="A95" s="22"/>
      <c r="B95" s="22"/>
      <c r="C95" s="25"/>
      <c r="D95" s="22"/>
      <c r="E95" s="22"/>
      <c r="F95" s="22"/>
      <c r="G95" s="22"/>
      <c r="H95" s="25"/>
      <c r="I95" s="22"/>
      <c r="J95" s="22"/>
      <c r="K95" s="22"/>
      <c r="L95" s="22"/>
      <c r="M95" s="22"/>
      <c r="N95" s="22"/>
      <c r="O95" s="22"/>
      <c r="P95" s="22"/>
      <c r="Q95" s="22"/>
      <c r="R95" s="25"/>
      <c r="S95" s="22"/>
      <c r="T95" s="22"/>
    </row>
    <row r="96" spans="1:20" ht="15.75">
      <c r="A96" s="22"/>
      <c r="B96" s="22"/>
      <c r="C96" s="25"/>
      <c r="D96" s="22"/>
      <c r="E96" s="22"/>
      <c r="F96" s="22"/>
      <c r="G96" s="22"/>
      <c r="H96" s="25"/>
      <c r="I96" s="22"/>
      <c r="J96" s="22"/>
      <c r="K96" s="22"/>
      <c r="L96" s="22"/>
      <c r="M96" s="22"/>
      <c r="N96" s="22"/>
      <c r="O96" s="22"/>
      <c r="P96" s="22"/>
      <c r="Q96" s="22"/>
      <c r="R96" s="25"/>
      <c r="S96" s="22"/>
      <c r="T96" s="22"/>
    </row>
    <row r="97" spans="1:20" ht="15.75">
      <c r="A97" s="22"/>
      <c r="B97" s="22"/>
      <c r="C97" s="25"/>
      <c r="D97" s="22"/>
      <c r="E97" s="22"/>
      <c r="F97" s="22"/>
      <c r="G97" s="22"/>
      <c r="H97" s="25"/>
      <c r="I97" s="22"/>
      <c r="J97" s="22"/>
      <c r="K97" s="22"/>
      <c r="L97" s="22"/>
      <c r="M97" s="22"/>
      <c r="N97" s="22"/>
      <c r="O97" s="22"/>
      <c r="P97" s="22"/>
      <c r="Q97" s="22"/>
      <c r="R97" s="25"/>
      <c r="S97" s="22"/>
      <c r="T97" s="22"/>
    </row>
    <row r="98" spans="1:20" ht="15.75">
      <c r="A98" s="22"/>
      <c r="B98" s="22"/>
      <c r="C98" s="25"/>
      <c r="D98" s="22"/>
      <c r="E98" s="22"/>
      <c r="F98" s="22"/>
      <c r="G98" s="22"/>
      <c r="H98" s="25"/>
      <c r="I98" s="22"/>
      <c r="J98" s="22"/>
      <c r="K98" s="22"/>
      <c r="L98" s="22"/>
      <c r="M98" s="22"/>
      <c r="N98" s="22"/>
      <c r="O98" s="22"/>
      <c r="P98" s="22"/>
      <c r="Q98" s="22"/>
      <c r="R98" s="25"/>
      <c r="S98" s="22"/>
      <c r="T98" s="22"/>
    </row>
    <row r="99" spans="1:20" ht="15.75">
      <c r="A99" s="22"/>
      <c r="B99" s="22"/>
      <c r="C99" s="25"/>
      <c r="D99" s="22"/>
      <c r="E99" s="22"/>
      <c r="F99" s="22"/>
      <c r="G99" s="22"/>
      <c r="H99" s="25"/>
      <c r="I99" s="22"/>
      <c r="J99" s="22"/>
      <c r="K99" s="22"/>
      <c r="L99" s="22"/>
      <c r="M99" s="22"/>
      <c r="N99" s="22"/>
      <c r="O99" s="22"/>
      <c r="P99" s="22"/>
      <c r="Q99" s="22"/>
      <c r="R99" s="25"/>
      <c r="S99" s="22"/>
      <c r="T99" s="22"/>
    </row>
    <row r="100" spans="1:20" ht="15.75">
      <c r="A100" s="22"/>
      <c r="B100" s="22"/>
      <c r="C100" s="25"/>
      <c r="D100" s="22"/>
      <c r="E100" s="22"/>
      <c r="F100" s="22"/>
      <c r="G100" s="22"/>
      <c r="H100" s="25"/>
      <c r="I100" s="22"/>
      <c r="J100" s="22"/>
      <c r="K100" s="22"/>
      <c r="L100" s="22"/>
      <c r="M100" s="22"/>
      <c r="N100" s="22"/>
      <c r="O100" s="22"/>
      <c r="P100" s="22"/>
      <c r="Q100" s="22"/>
      <c r="R100" s="25"/>
      <c r="S100" s="22"/>
      <c r="T100" s="22"/>
    </row>
  </sheetData>
  <autoFilter ref="A1:AS8">
    <sortState ref="A4:AS9">
      <sortCondition descending="1" ref="AP1:AP8"/>
    </sortState>
  </autoFilter>
  <sortState ref="A4:AR10">
    <sortCondition ref="A4"/>
  </sortState>
  <mergeCells count="1">
    <mergeCell ref="AH11:AN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6"/>
  <sheetViews>
    <sheetView zoomScale="80" zoomScaleNormal="80" workbookViewId="0">
      <pane xSplit="2" ySplit="1" topLeftCell="AG2" activePane="bottomRight" state="frozen"/>
      <selection activeCell="B3" sqref="B3"/>
      <selection pane="topRight" activeCell="B3" sqref="B3"/>
      <selection pane="bottomLeft" activeCell="B3" sqref="B3"/>
      <selection pane="bottomRight" activeCell="AI24" sqref="AI24"/>
    </sheetView>
  </sheetViews>
  <sheetFormatPr defaultColWidth="8.85546875" defaultRowHeight="15"/>
  <cols>
    <col min="1" max="1" width="5.140625" customWidth="1"/>
    <col min="2" max="2" width="54.7109375" customWidth="1"/>
    <col min="3" max="3" width="33.5703125" style="67" customWidth="1"/>
    <col min="4" max="4" width="10.140625" bestFit="1" customWidth="1"/>
    <col min="5" max="5" width="14.140625" customWidth="1"/>
    <col min="6" max="6" width="17.7109375" customWidth="1"/>
    <col min="7" max="7" width="17.42578125" customWidth="1"/>
    <col min="8" max="8" width="10.85546875" style="67" customWidth="1"/>
    <col min="9" max="9" width="14.42578125" customWidth="1"/>
    <col min="10" max="10" width="5.85546875" bestFit="1" customWidth="1"/>
    <col min="11" max="11" width="8.85546875" customWidth="1"/>
    <col min="12" max="12" width="13.140625" customWidth="1"/>
    <col min="13" max="13" width="14.7109375" customWidth="1"/>
    <col min="14" max="14" width="5.7109375" bestFit="1" customWidth="1"/>
    <col min="15" max="15" width="10.85546875" customWidth="1"/>
    <col min="16" max="16" width="5.7109375" bestFit="1" customWidth="1"/>
    <col min="17" max="17" width="14.42578125" customWidth="1"/>
    <col min="18" max="18" width="14.42578125" style="67" hidden="1" customWidth="1"/>
    <col min="19" max="19" width="11.85546875" customWidth="1"/>
    <col min="20" max="20" width="6" bestFit="1" customWidth="1"/>
    <col min="21" max="21" width="12.7109375" customWidth="1"/>
    <col min="22" max="22" width="5.7109375" style="67" bestFit="1" customWidth="1"/>
    <col min="23" max="23" width="13.42578125" customWidth="1"/>
    <col min="24" max="24" width="9.28515625" customWidth="1"/>
    <col min="25" max="25" width="6" bestFit="1" customWidth="1"/>
    <col min="26" max="26" width="13.42578125" customWidth="1"/>
    <col min="27" max="27" width="6" bestFit="1" customWidth="1"/>
    <col min="28" max="28" width="15.28515625" customWidth="1"/>
    <col min="29" max="29" width="6" bestFit="1" customWidth="1"/>
    <col min="30" max="30" width="15.28515625" customWidth="1"/>
    <col min="31" max="31" width="6" bestFit="1" customWidth="1"/>
    <col min="32" max="32" width="12.42578125" customWidth="1"/>
    <col min="33" max="33" width="8.85546875" customWidth="1"/>
    <col min="34" max="34" width="6" bestFit="1" customWidth="1"/>
    <col min="35" max="35" width="12.42578125" customWidth="1"/>
    <col min="36" max="36" width="7.7109375" customWidth="1"/>
    <col min="37" max="37" width="6" bestFit="1" customWidth="1"/>
    <col min="38" max="38" width="14.42578125" customWidth="1"/>
    <col min="39" max="39" width="9.42578125" customWidth="1"/>
    <col min="40" max="40" width="6.85546875" customWidth="1"/>
    <col min="41" max="42" width="7.28515625" customWidth="1"/>
    <col min="43" max="43" width="15.42578125" hidden="1" customWidth="1"/>
    <col min="44" max="44" width="17.42578125" hidden="1" customWidth="1"/>
    <col min="45" max="45" width="11.28515625" hidden="1" customWidth="1"/>
  </cols>
  <sheetData>
    <row r="1" spans="1:45" s="7" customFormat="1" ht="140.25" customHeight="1">
      <c r="A1" s="78" t="s">
        <v>0</v>
      </c>
      <c r="B1" s="96" t="s">
        <v>1</v>
      </c>
      <c r="C1" s="265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31">
        <v>1</v>
      </c>
      <c r="B4" s="30" t="s">
        <v>27</v>
      </c>
      <c r="C4" s="269" t="s">
        <v>321</v>
      </c>
      <c r="D4" s="189">
        <v>48</v>
      </c>
      <c r="E4" s="73">
        <v>25</v>
      </c>
      <c r="F4" s="73">
        <v>110</v>
      </c>
      <c r="G4" s="73">
        <v>535</v>
      </c>
      <c r="H4" s="248">
        <v>535</v>
      </c>
      <c r="I4" s="189">
        <v>533</v>
      </c>
      <c r="J4" s="4">
        <f>IF(ABS((I4-H4)/H4)&lt;=0.1,1,0)</f>
        <v>1</v>
      </c>
      <c r="K4" s="189">
        <v>38</v>
      </c>
      <c r="L4" s="189">
        <v>723</v>
      </c>
      <c r="M4" s="189">
        <v>100</v>
      </c>
      <c r="N4" s="4">
        <f>IF(M4&gt;=90,2,IF(M4&gt;=80,1,0))</f>
        <v>2</v>
      </c>
      <c r="O4" s="189">
        <v>1070</v>
      </c>
      <c r="P4" s="4">
        <f>IF(O4/E4&gt;=13,1,0)</f>
        <v>1</v>
      </c>
      <c r="Q4" s="189">
        <v>960</v>
      </c>
      <c r="R4" s="189">
        <v>56</v>
      </c>
      <c r="S4" s="189">
        <v>56</v>
      </c>
      <c r="T4" s="4">
        <f>IF(S4&gt;=90,2,IF(S4&gt;=80,1,0))</f>
        <v>0</v>
      </c>
      <c r="U4" s="189"/>
      <c r="V4" s="4">
        <f>IF(U4&gt;=90,2,IF(U4&gt;=80,1,0))</f>
        <v>0</v>
      </c>
      <c r="W4" s="189">
        <v>16514</v>
      </c>
      <c r="X4" s="5">
        <f>ROUND($W4/($I4-$F4)/13,2)</f>
        <v>3</v>
      </c>
      <c r="Y4" s="4">
        <f>IF(W4/(I4-F4)/13&gt;=2.5,1,0)</f>
        <v>1</v>
      </c>
      <c r="Z4" s="189">
        <v>6240</v>
      </c>
      <c r="AA4" s="4">
        <f>IF(Z4/I4&gt;=6,1,0)</f>
        <v>1</v>
      </c>
      <c r="AB4" s="189">
        <v>94</v>
      </c>
      <c r="AC4" s="4">
        <f>IF(AB4&gt;=90,2,IF(AB4&gt;=80,1,0))</f>
        <v>2</v>
      </c>
      <c r="AD4" s="189">
        <v>89</v>
      </c>
      <c r="AE4" s="4">
        <f>IF(AD4&gt;=90,2,IF(AD4&gt;=80,1,0))</f>
        <v>1</v>
      </c>
      <c r="AF4" s="189">
        <v>10002</v>
      </c>
      <c r="AG4" s="5">
        <f>AF4/L4</f>
        <v>13.834024896265561</v>
      </c>
      <c r="AH4" s="4">
        <f>IF(AG4&gt;12,3,IF(AG4&gt;4,2,IF(AG4&gt;1,1,0)))</f>
        <v>3</v>
      </c>
      <c r="AI4" s="189">
        <v>3121</v>
      </c>
      <c r="AJ4" s="6">
        <f>AI4/I4</f>
        <v>5.8555347091932459</v>
      </c>
      <c r="AK4" s="4">
        <f>IF(AJ4&gt;=4,2,IF(AJ4&gt;1,1,0))</f>
        <v>2</v>
      </c>
      <c r="AL4" s="189">
        <v>1921</v>
      </c>
      <c r="AM4" s="6">
        <f>AL4/D4</f>
        <v>40.020833333333336</v>
      </c>
      <c r="AN4" s="4">
        <f>IF(AM4&gt;23,3,IF(AM4&gt;12,2,IF(AM4&gt;4,1,0)))</f>
        <v>3</v>
      </c>
      <c r="AO4" s="97">
        <f>J4+N4+P4+T4+V4+Y4+AA4+AC4+AE4+AH4+AK4+AN4</f>
        <v>17</v>
      </c>
      <c r="AP4" s="97">
        <f>ROUND(AO4/$AO$2*100,0)</f>
        <v>85</v>
      </c>
      <c r="AQ4" s="94" t="str">
        <f>IF(AND(OR($B$3="октябрь",$B$3="декабрь",$B$3="март",$B$3="май"),R4="четверть"),"выставляются","нет")</f>
        <v>нет</v>
      </c>
      <c r="AR4" s="94" t="str">
        <f>IF(AND(OR($B$3="ноябрь",$B$3="февраль",$B$3="май"),$R4="триместр"),"выставляются","нет")</f>
        <v>нет</v>
      </c>
      <c r="AS4" s="94" t="str">
        <f>IF(AND(OR($B$3="декабрь",$B$3="май"),$R4="полугодие"),"выставляются","нет")</f>
        <v>нет</v>
      </c>
    </row>
    <row r="5" spans="1:45" ht="30" customHeight="1">
      <c r="A5" s="28">
        <v>2</v>
      </c>
      <c r="B5" s="30" t="s">
        <v>29</v>
      </c>
      <c r="C5" s="269" t="s">
        <v>322</v>
      </c>
      <c r="D5" s="189">
        <v>19</v>
      </c>
      <c r="E5" s="73">
        <v>11</v>
      </c>
      <c r="F5" s="73">
        <v>27</v>
      </c>
      <c r="G5" s="73">
        <v>116</v>
      </c>
      <c r="H5" s="248">
        <v>116</v>
      </c>
      <c r="I5" s="189">
        <v>119</v>
      </c>
      <c r="J5" s="4">
        <f>IF(ABS((I5-H5)/H5)&lt;=0.1,1,0)</f>
        <v>1</v>
      </c>
      <c r="K5" s="189">
        <v>11</v>
      </c>
      <c r="L5" s="189">
        <v>131</v>
      </c>
      <c r="M5" s="189">
        <v>100</v>
      </c>
      <c r="N5" s="4">
        <f>IF(M5&gt;=90,2,IF(M5&gt;=80,1,0))</f>
        <v>2</v>
      </c>
      <c r="O5" s="189">
        <v>430</v>
      </c>
      <c r="P5" s="4">
        <f>IF(O5/E5&gt;=13,1,0)</f>
        <v>1</v>
      </c>
      <c r="Q5" s="189">
        <v>380</v>
      </c>
      <c r="R5" s="189">
        <v>67</v>
      </c>
      <c r="S5" s="189">
        <v>67</v>
      </c>
      <c r="T5" s="4">
        <f>IF(S5&gt;=90,2,IF(S5&gt;=80,1,0))</f>
        <v>0</v>
      </c>
      <c r="U5" s="189"/>
      <c r="V5" s="4">
        <f>IF(U5&gt;=90,2,IF(U5&gt;=80,1,0))</f>
        <v>0</v>
      </c>
      <c r="W5" s="189">
        <v>4649</v>
      </c>
      <c r="X5" s="5">
        <f>ROUND($W5/($I5-$F5)/13,2)</f>
        <v>3.89</v>
      </c>
      <c r="Y5" s="4">
        <f>IF(W5/(I5-F5)/13&gt;=2.5,1,0)</f>
        <v>1</v>
      </c>
      <c r="Z5" s="189">
        <v>800</v>
      </c>
      <c r="AA5" s="4">
        <f>IF(Z5/I5&gt;=6,1,0)</f>
        <v>1</v>
      </c>
      <c r="AB5" s="189">
        <v>93</v>
      </c>
      <c r="AC5" s="4">
        <f>IF(AB5&gt;=90,2,IF(AB5&gt;=80,1,0))</f>
        <v>2</v>
      </c>
      <c r="AD5" s="189">
        <v>88</v>
      </c>
      <c r="AE5" s="4">
        <f>IF(AD5&gt;=90,2,IF(AD5&gt;=80,1,0))</f>
        <v>1</v>
      </c>
      <c r="AF5" s="189">
        <v>1409</v>
      </c>
      <c r="AG5" s="5">
        <f>AF5/L5</f>
        <v>10.755725190839694</v>
      </c>
      <c r="AH5" s="4">
        <f>IF(AG5&gt;12,3,IF(AG5&gt;4,2,IF(AG5&gt;1,1,0)))</f>
        <v>2</v>
      </c>
      <c r="AI5" s="189">
        <v>1606</v>
      </c>
      <c r="AJ5" s="6">
        <f>AI5/I5</f>
        <v>13.495798319327731</v>
      </c>
      <c r="AK5" s="4">
        <f>IF(AJ5&gt;=4,2,IF(AJ5&gt;1,1,0))</f>
        <v>2</v>
      </c>
      <c r="AL5" s="189">
        <v>712</v>
      </c>
      <c r="AM5" s="6">
        <f>AL5/D5</f>
        <v>37.473684210526315</v>
      </c>
      <c r="AN5" s="4">
        <f>IF(AM5&gt;23,3,IF(AM5&gt;12,2,IF(AM5&gt;4,1,0)))</f>
        <v>3</v>
      </c>
      <c r="AO5" s="97">
        <f>J5+N5+P5+T5+V5+Y5+AA5+AC5+AE5+AH5+AK5+AN5</f>
        <v>16</v>
      </c>
      <c r="AP5" s="97">
        <f>ROUND(AO5/$AO$2*100,0)</f>
        <v>80</v>
      </c>
      <c r="AQ5" s="94" t="str">
        <f>IF(AND(OR($B$3="октябрь",$B$3="декабрь",$B$3="март",$B$3="май"),R5="четверть"),"выставляются","нет")</f>
        <v>нет</v>
      </c>
      <c r="AR5" s="94" t="str">
        <f>IF(AND(OR($B$3="ноябрь",$B$3="февраль",$B$3="май"),$R5="триместр"),"выставляются","нет")</f>
        <v>нет</v>
      </c>
      <c r="AS5" s="94" t="str">
        <f>IF(AND(OR($B$3="декабрь",$B$3="май"),$R5="полугодие"),"выставляются","нет")</f>
        <v>нет</v>
      </c>
    </row>
    <row r="6" spans="1:45" ht="30" customHeight="1">
      <c r="A6" s="28">
        <v>3</v>
      </c>
      <c r="B6" s="30" t="s">
        <v>30</v>
      </c>
      <c r="C6" s="269" t="s">
        <v>323</v>
      </c>
      <c r="D6" s="189">
        <v>23</v>
      </c>
      <c r="E6" s="73">
        <v>11</v>
      </c>
      <c r="F6" s="73">
        <v>16</v>
      </c>
      <c r="G6" s="73">
        <v>105</v>
      </c>
      <c r="H6" s="248">
        <v>105</v>
      </c>
      <c r="I6" s="189">
        <v>102</v>
      </c>
      <c r="J6" s="4">
        <f>IF(ABS((I6-H6)/H6)&lt;=0.1,1,0)</f>
        <v>1</v>
      </c>
      <c r="K6" s="189">
        <v>19</v>
      </c>
      <c r="L6" s="189">
        <v>89</v>
      </c>
      <c r="M6" s="189">
        <v>100</v>
      </c>
      <c r="N6" s="4">
        <f>IF(M6&gt;=90,2,IF(M6&gt;=80,1,0))</f>
        <v>2</v>
      </c>
      <c r="O6" s="189">
        <v>311</v>
      </c>
      <c r="P6" s="4">
        <f>IF(O6/E6&gt;=13,1,0)</f>
        <v>1</v>
      </c>
      <c r="Q6" s="189">
        <v>502</v>
      </c>
      <c r="R6" s="189">
        <v>94</v>
      </c>
      <c r="S6" s="189">
        <v>94</v>
      </c>
      <c r="T6" s="4">
        <f>IF(S6&gt;=90,2,IF(S6&gt;=80,1,0))</f>
        <v>2</v>
      </c>
      <c r="U6" s="189"/>
      <c r="V6" s="4">
        <f>IF(U6&gt;=90,2,IF(U6&gt;=80,1,0))</f>
        <v>0</v>
      </c>
      <c r="W6" s="189">
        <v>5643</v>
      </c>
      <c r="X6" s="5">
        <f>ROUND($W6/($I6-$F6)/13,2)</f>
        <v>5.05</v>
      </c>
      <c r="Y6" s="4">
        <f>IF(W6/(I6-F6)/13&gt;=2.5,1,0)</f>
        <v>1</v>
      </c>
      <c r="Z6" s="189">
        <v>1247</v>
      </c>
      <c r="AA6" s="4">
        <f>IF(Z6/I6&gt;=6,1,0)</f>
        <v>1</v>
      </c>
      <c r="AB6" s="189">
        <v>80</v>
      </c>
      <c r="AC6" s="4">
        <f>IF(AB6&gt;=90,2,IF(AB6&gt;=80,1,0))</f>
        <v>1</v>
      </c>
      <c r="AD6" s="189">
        <v>73</v>
      </c>
      <c r="AE6" s="4">
        <f>IF(AD6&gt;=90,2,IF(AD6&gt;=80,1,0))</f>
        <v>0</v>
      </c>
      <c r="AF6" s="189">
        <v>222</v>
      </c>
      <c r="AG6" s="5">
        <f>AF6/L6</f>
        <v>2.49438202247191</v>
      </c>
      <c r="AH6" s="4">
        <f>IF(AG6&gt;12,3,IF(AG6&gt;4,2,IF(AG6&gt;1,1,0)))</f>
        <v>1</v>
      </c>
      <c r="AI6" s="189">
        <v>113</v>
      </c>
      <c r="AJ6" s="6">
        <f>AI6/I6</f>
        <v>1.107843137254902</v>
      </c>
      <c r="AK6" s="4">
        <f>IF(AJ6&gt;=4,2,IF(AJ6&gt;1,1,0))</f>
        <v>1</v>
      </c>
      <c r="AL6" s="189">
        <v>481</v>
      </c>
      <c r="AM6" s="6">
        <f>AL6/D6</f>
        <v>20.913043478260871</v>
      </c>
      <c r="AN6" s="4">
        <f>IF(AM6&gt;23,3,IF(AM6&gt;12,2,IF(AM6&gt;4,1,0)))</f>
        <v>2</v>
      </c>
      <c r="AO6" s="97">
        <f>J6+N6+P6+T6+V6+Y6+AA6+AC6+AE6+AH6+AK6+AN6</f>
        <v>13</v>
      </c>
      <c r="AP6" s="97">
        <f>ROUND(AO6/$AO$2*100,0)</f>
        <v>65</v>
      </c>
      <c r="AQ6" s="94" t="str">
        <f>IF(AND(OR($B$3="октябрь",$B$3="декабрь",$B$3="март",$B$3="май"),R6="четверть"),"выставляются","нет")</f>
        <v>нет</v>
      </c>
      <c r="AR6" s="94" t="str">
        <f>IF(AND(OR($B$3="ноябрь",$B$3="февраль",$B$3="май"),$R6="триместр"),"выставляются","нет")</f>
        <v>нет</v>
      </c>
      <c r="AS6" s="94" t="str">
        <f>IF(AND(OR($B$3="декабрь",$B$3="май"),$R6="полугодие"),"выставляются","нет")</f>
        <v>нет</v>
      </c>
    </row>
    <row r="7" spans="1:45" ht="30" customHeight="1">
      <c r="A7" s="29">
        <v>4</v>
      </c>
      <c r="B7" s="30" t="s">
        <v>28</v>
      </c>
      <c r="C7" s="269" t="s">
        <v>324</v>
      </c>
      <c r="D7" s="189">
        <v>35</v>
      </c>
      <c r="E7" s="73">
        <v>15</v>
      </c>
      <c r="F7" s="73">
        <v>59</v>
      </c>
      <c r="G7" s="73">
        <v>316</v>
      </c>
      <c r="H7" s="248">
        <v>315</v>
      </c>
      <c r="I7" s="189">
        <v>327</v>
      </c>
      <c r="J7" s="4">
        <f>IF(ABS((I7-H7)/H7)&lt;=0.1,1,0)</f>
        <v>1</v>
      </c>
      <c r="K7" s="189">
        <v>21</v>
      </c>
      <c r="L7" s="189">
        <v>283</v>
      </c>
      <c r="M7" s="189">
        <v>98</v>
      </c>
      <c r="N7" s="4">
        <f>IF(M7&gt;=90,2,IF(M7&gt;=80,1,0))</f>
        <v>2</v>
      </c>
      <c r="O7" s="189">
        <v>1067</v>
      </c>
      <c r="P7" s="4">
        <f>IF(O7/E7&gt;=13,1,0)</f>
        <v>1</v>
      </c>
      <c r="Q7" s="189">
        <v>535</v>
      </c>
      <c r="R7" s="189" t="s">
        <v>240</v>
      </c>
      <c r="S7" s="189">
        <v>62</v>
      </c>
      <c r="T7" s="4">
        <f>IF(S7&gt;=90,2,IF(S7&gt;=80,1,0))</f>
        <v>0</v>
      </c>
      <c r="U7" s="189"/>
      <c r="V7" s="4">
        <f>IF(U7&gt;=90,2,IF(U7&gt;=80,1,0))</f>
        <v>0</v>
      </c>
      <c r="W7" s="189">
        <v>11883</v>
      </c>
      <c r="X7" s="5">
        <f>ROUND($W7/($I7-$F7)/13,2)</f>
        <v>3.41</v>
      </c>
      <c r="Y7" s="4">
        <f>IF(W7/(I7-F7)/13&gt;=2.5,1,0)</f>
        <v>1</v>
      </c>
      <c r="Z7" s="189">
        <v>4535</v>
      </c>
      <c r="AA7" s="4">
        <f>IF(Z7/I7&gt;=6,1,0)</f>
        <v>1</v>
      </c>
      <c r="AB7" s="189">
        <v>88</v>
      </c>
      <c r="AC7" s="4">
        <f>IF(AB7&gt;=90,2,IF(AB7&gt;=80,1,0))</f>
        <v>1</v>
      </c>
      <c r="AD7" s="189">
        <v>55</v>
      </c>
      <c r="AE7" s="4">
        <f>IF(AD7&gt;=90,2,IF(AD7&gt;=80,1,0))</f>
        <v>0</v>
      </c>
      <c r="AF7" s="189">
        <v>1658</v>
      </c>
      <c r="AG7" s="5">
        <f>AF7/L7</f>
        <v>5.8586572438162543</v>
      </c>
      <c r="AH7" s="4">
        <f>IF(AG7&gt;12,3,IF(AG7&gt;4,2,IF(AG7&gt;1,1,0)))</f>
        <v>2</v>
      </c>
      <c r="AI7" s="189">
        <v>1145</v>
      </c>
      <c r="AJ7" s="6">
        <f>AI7/I7</f>
        <v>3.5015290519877675</v>
      </c>
      <c r="AK7" s="4">
        <f>IF(AJ7&gt;=4,2,IF(AJ7&gt;1,1,0))</f>
        <v>1</v>
      </c>
      <c r="AL7" s="189">
        <v>879</v>
      </c>
      <c r="AM7" s="6">
        <f>AL7/D7</f>
        <v>25.114285714285714</v>
      </c>
      <c r="AN7" s="4">
        <f>IF(AM7&gt;23,3,IF(AM7&gt;12,2,IF(AM7&gt;4,1,0)))</f>
        <v>3</v>
      </c>
      <c r="AO7" s="97">
        <f>J7+N7+P7+T7+V7+Y7+AA7+AC7+AE7+AH7+AK7+AN7</f>
        <v>13</v>
      </c>
      <c r="AP7" s="97">
        <f>ROUND(AO7/$AO$2*100,0)</f>
        <v>65</v>
      </c>
      <c r="AQ7" s="94" t="str">
        <f>IF(AND(OR($B$3="октябрь",$B$3="декабрь",$B$3="март",$B$3="май"),R7="четверть"),"выставляются","нет")</f>
        <v>нет</v>
      </c>
      <c r="AR7" s="94" t="str">
        <f>IF(AND(OR($B$3="ноябрь",$B$3="февраль",$B$3="май"),$R7="триместр"),"выставляются","нет")</f>
        <v>нет</v>
      </c>
      <c r="AS7" s="94" t="str">
        <f>IF(AND(OR($B$3="декабрь",$B$3="май"),$R7="полугодие"),"выставляются","нет")</f>
        <v>нет</v>
      </c>
    </row>
    <row r="8" spans="1:45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U8" s="25"/>
      <c r="V8" s="25"/>
      <c r="W8" s="36"/>
      <c r="X8" s="36"/>
      <c r="Y8" s="36"/>
      <c r="Z8" s="36"/>
      <c r="AA8" s="36"/>
      <c r="AB8" s="36"/>
      <c r="AC8" s="36"/>
      <c r="AD8" s="36"/>
      <c r="AE8" s="36"/>
      <c r="AF8" s="67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5" ht="16.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U9" s="25"/>
      <c r="V9" s="25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5" ht="25.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U10" s="25"/>
      <c r="V10" s="2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2" t="s">
        <v>111</v>
      </c>
      <c r="AK10" s="363"/>
      <c r="AL10" s="363"/>
      <c r="AM10" s="363"/>
      <c r="AN10" s="364"/>
      <c r="AO10" s="58">
        <f>AVERAGE(AO4:AO7)</f>
        <v>14.75</v>
      </c>
      <c r="AP10" s="46">
        <f>ROUND(AO10/$AO$2*100,0)</f>
        <v>74</v>
      </c>
    </row>
    <row r="11" spans="1:45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5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45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45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45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45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5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5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5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5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5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5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5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5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5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5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5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5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5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5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5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5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5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5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5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5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5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5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5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5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5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5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15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5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5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5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</sheetData>
  <autoFilter ref="A1:AS7">
    <sortState ref="A4:AS7">
      <sortCondition descending="1" ref="AP1:AP7"/>
    </sortState>
  </autoFilter>
  <sortState ref="A4:AR7">
    <sortCondition ref="A4"/>
  </sortState>
  <mergeCells count="1">
    <mergeCell ref="AJ10:AN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6"/>
  <sheetViews>
    <sheetView zoomScale="80" zoomScaleNormal="80" workbookViewId="0">
      <pane xSplit="2" ySplit="3" topLeftCell="AJ16" activePane="bottomRight" state="frozen"/>
      <selection activeCell="B3" sqref="B3"/>
      <selection pane="topRight" activeCell="B3" sqref="B3"/>
      <selection pane="bottomLeft" activeCell="B3" sqref="B3"/>
      <selection pane="bottomRight" activeCell="AU50" sqref="AU50"/>
    </sheetView>
  </sheetViews>
  <sheetFormatPr defaultColWidth="8.85546875" defaultRowHeight="15"/>
  <cols>
    <col min="1" max="1" width="6.42578125" bestFit="1" customWidth="1"/>
    <col min="2" max="2" width="55.85546875" customWidth="1"/>
    <col min="3" max="3" width="33" style="67" customWidth="1"/>
    <col min="4" max="4" width="16.42578125" customWidth="1"/>
    <col min="5" max="5" width="11.140625" customWidth="1"/>
    <col min="6" max="6" width="16.28515625" customWidth="1"/>
    <col min="7" max="7" width="14.7109375" customWidth="1"/>
    <col min="8" max="8" width="12.42578125" style="67" customWidth="1"/>
    <col min="9" max="9" width="15.7109375" customWidth="1"/>
    <col min="10" max="10" width="5.7109375" bestFit="1" customWidth="1"/>
    <col min="11" max="11" width="9.140625" customWidth="1"/>
    <col min="12" max="12" width="12.140625" customWidth="1"/>
    <col min="13" max="13" width="12.42578125" customWidth="1"/>
    <col min="14" max="14" width="5.7109375" bestFit="1" customWidth="1"/>
    <col min="15" max="15" width="10.42578125" customWidth="1"/>
    <col min="16" max="16" width="5.7109375" bestFit="1" customWidth="1"/>
    <col min="17" max="17" width="15" customWidth="1"/>
    <col min="18" max="18" width="15" style="67" hidden="1" customWidth="1"/>
    <col min="19" max="19" width="15" customWidth="1"/>
    <col min="20" max="20" width="5.85546875" bestFit="1" customWidth="1"/>
    <col min="21" max="21" width="13.140625" customWidth="1"/>
    <col min="22" max="22" width="5.85546875" style="67" bestFit="1" customWidth="1"/>
    <col min="23" max="23" width="12.85546875" customWidth="1"/>
    <col min="24" max="24" width="7.28515625" customWidth="1"/>
    <col min="25" max="25" width="5.7109375" bestFit="1" customWidth="1"/>
    <col min="26" max="26" width="14.28515625" customWidth="1"/>
    <col min="27" max="27" width="5.85546875" bestFit="1" customWidth="1"/>
    <col min="28" max="28" width="15" customWidth="1"/>
    <col min="29" max="29" width="5.85546875" bestFit="1" customWidth="1"/>
    <col min="30" max="30" width="15.28515625" customWidth="1"/>
    <col min="31" max="31" width="5.85546875" bestFit="1" customWidth="1"/>
    <col min="32" max="32" width="13.85546875" customWidth="1"/>
    <col min="33" max="33" width="7.42578125" customWidth="1"/>
    <col min="34" max="34" width="6.42578125" customWidth="1"/>
    <col min="35" max="35" width="16.42578125" customWidth="1"/>
    <col min="36" max="36" width="7.28515625" customWidth="1"/>
    <col min="37" max="37" width="7.140625" customWidth="1"/>
    <col min="38" max="38" width="15" customWidth="1"/>
    <col min="39" max="39" width="8.28515625" customWidth="1"/>
    <col min="40" max="40" width="7.140625" customWidth="1"/>
    <col min="41" max="41" width="8.42578125" customWidth="1"/>
    <col min="43" max="43" width="13.140625" hidden="1" customWidth="1"/>
    <col min="44" max="44" width="14.28515625" hidden="1" customWidth="1"/>
    <col min="45" max="45" width="15.42578125" hidden="1" customWidth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23">
        <v>10</v>
      </c>
      <c r="B4" s="15" t="s">
        <v>116</v>
      </c>
      <c r="C4" s="272" t="s">
        <v>334</v>
      </c>
      <c r="D4" s="189">
        <v>20</v>
      </c>
      <c r="E4" s="225">
        <v>11</v>
      </c>
      <c r="F4" s="225">
        <v>18</v>
      </c>
      <c r="G4" s="225">
        <v>109</v>
      </c>
      <c r="H4" s="248">
        <v>109</v>
      </c>
      <c r="I4" s="189">
        <v>109</v>
      </c>
      <c r="J4" s="4">
        <f t="shared" ref="J4:J13" si="0">IF(ABS((I4-H4)/H4)&lt;=0.1,1,0)</f>
        <v>1</v>
      </c>
      <c r="K4" s="189">
        <v>13</v>
      </c>
      <c r="L4" s="189">
        <v>129</v>
      </c>
      <c r="M4" s="189">
        <v>97</v>
      </c>
      <c r="N4" s="4">
        <f t="shared" ref="N4:N13" si="1">IF(M4&gt;=90,2,IF(M4&gt;=80,1,0))</f>
        <v>2</v>
      </c>
      <c r="O4" s="189">
        <v>388</v>
      </c>
      <c r="P4" s="4">
        <f t="shared" ref="P4:P9" si="2">IF(O4/E4&gt;=13,1,0)</f>
        <v>1</v>
      </c>
      <c r="Q4" s="189">
        <v>394</v>
      </c>
      <c r="R4" s="159"/>
      <c r="S4" s="189">
        <v>100</v>
      </c>
      <c r="T4" s="4">
        <f t="shared" ref="T4:T13" si="3">IF(S4&gt;=90,2,IF(S4&gt;=80,1,0))</f>
        <v>2</v>
      </c>
      <c r="U4" s="189"/>
      <c r="V4" s="4">
        <f t="shared" ref="V4:V13" si="4">IF(U4&gt;=90,2,IF(U4&gt;=80,1,0))</f>
        <v>0</v>
      </c>
      <c r="W4" s="189">
        <v>4990</v>
      </c>
      <c r="X4" s="5">
        <f t="shared" ref="X4:X13" si="5">ROUND($W4/($I4-$F4)/13,2)</f>
        <v>4.22</v>
      </c>
      <c r="Y4" s="4">
        <f t="shared" ref="Y4:Y13" si="6">IF(W4/(I4-F4)/13&gt;=2.5,1,0)</f>
        <v>1</v>
      </c>
      <c r="Z4" s="189">
        <v>1610</v>
      </c>
      <c r="AA4" s="4">
        <f t="shared" ref="AA4:AA13" si="7">IF(Z4/I4&gt;=6,1,0)</f>
        <v>1</v>
      </c>
      <c r="AB4" s="189">
        <v>100</v>
      </c>
      <c r="AC4" s="4">
        <f t="shared" ref="AC4:AC13" si="8">IF(AB4&gt;=90,2,IF(AB4&gt;=80,1,0))</f>
        <v>2</v>
      </c>
      <c r="AD4" s="189">
        <v>100</v>
      </c>
      <c r="AE4" s="4">
        <f t="shared" ref="AE4:AE9" si="9">IF(AD4&gt;=90,2,IF(AD4&gt;=80,1,0))</f>
        <v>2</v>
      </c>
      <c r="AF4" s="189">
        <v>1610</v>
      </c>
      <c r="AG4" s="5">
        <f t="shared" ref="AG4:AG13" si="10">AF4/L4</f>
        <v>12.480620155038761</v>
      </c>
      <c r="AH4" s="4">
        <f t="shared" ref="AH4:AH13" si="11">IF(AG4&gt;12,3,IF(AG4&gt;4,2,IF(AG4&gt;1,1,0)))</f>
        <v>3</v>
      </c>
      <c r="AI4" s="189">
        <v>1579</v>
      </c>
      <c r="AJ4" s="6">
        <f t="shared" ref="AJ4:AJ13" si="12">AI4/I4</f>
        <v>14.486238532110091</v>
      </c>
      <c r="AK4" s="4">
        <f t="shared" ref="AK4:AK13" si="13">IF(AJ4&gt;=4,2,IF(AJ4&gt;1,1,0))</f>
        <v>2</v>
      </c>
      <c r="AL4" s="189">
        <v>1454</v>
      </c>
      <c r="AM4" s="6">
        <f t="shared" ref="AM4:AM13" si="14">AL4/D4</f>
        <v>72.7</v>
      </c>
      <c r="AN4" s="4">
        <f t="shared" ref="AN4:AN13" si="15">IF(AM4&gt;23,3,IF(AM4&gt;12,2,IF(AM4&gt;4,1,0)))</f>
        <v>3</v>
      </c>
      <c r="AO4" s="97">
        <f t="shared" ref="AO4:AO13" si="16">J4+N4+P4+T4+V4+Y4+AA4+AC4+AE4+AH4+AK4+AN4</f>
        <v>20</v>
      </c>
      <c r="AP4" s="97">
        <f t="shared" ref="AP4:AP13" si="17">ROUND(AO4/$AO$2*100,0)</f>
        <v>100</v>
      </c>
      <c r="AQ4" s="94" t="str">
        <f t="shared" ref="AQ4:AQ13" si="18">IF(AND(OR($B$3="октябрь",$B$3="декабрь",$B$3="март",$B$3="май"),R4="четверть"),"выставляются","нет")</f>
        <v>нет</v>
      </c>
      <c r="AR4" s="94" t="str">
        <f t="shared" ref="AR4:AR13" si="19">IF(AND(OR($B$3="ноябрь",$B$3="февраль",$B$3="май"),$R4="триместр"),"выставляются","нет")</f>
        <v>нет</v>
      </c>
      <c r="AS4" s="94" t="str">
        <f t="shared" ref="AS4:AS13" si="20">IF(AND(OR($B$3="декабрь",$B$3="май"),$R4="полугодие"),"выставляются","нет")</f>
        <v>нет</v>
      </c>
    </row>
    <row r="5" spans="1:45" ht="30" customHeight="1">
      <c r="A5" s="23">
        <v>7</v>
      </c>
      <c r="B5" s="15" t="s">
        <v>121</v>
      </c>
      <c r="C5" s="272" t="s">
        <v>331</v>
      </c>
      <c r="D5" s="189">
        <v>37</v>
      </c>
      <c r="E5" s="225">
        <v>21</v>
      </c>
      <c r="F5" s="225">
        <v>34</v>
      </c>
      <c r="G5" s="225">
        <v>200</v>
      </c>
      <c r="H5" s="248">
        <v>200</v>
      </c>
      <c r="I5" s="189">
        <v>216</v>
      </c>
      <c r="J5" s="4">
        <f t="shared" si="0"/>
        <v>1</v>
      </c>
      <c r="K5" s="189">
        <v>36</v>
      </c>
      <c r="L5" s="189">
        <v>160</v>
      </c>
      <c r="M5" s="189">
        <v>93</v>
      </c>
      <c r="N5" s="4">
        <f t="shared" si="1"/>
        <v>2</v>
      </c>
      <c r="O5" s="189">
        <v>1660</v>
      </c>
      <c r="P5" s="4">
        <f t="shared" si="2"/>
        <v>1</v>
      </c>
      <c r="Q5" s="189">
        <v>605</v>
      </c>
      <c r="R5" s="159"/>
      <c r="S5" s="189">
        <v>82</v>
      </c>
      <c r="T5" s="4">
        <f t="shared" si="3"/>
        <v>1</v>
      </c>
      <c r="U5" s="189"/>
      <c r="V5" s="4">
        <f t="shared" si="4"/>
        <v>0</v>
      </c>
      <c r="W5" s="189">
        <v>8572</v>
      </c>
      <c r="X5" s="5">
        <f t="shared" si="5"/>
        <v>3.62</v>
      </c>
      <c r="Y5" s="4">
        <f t="shared" si="6"/>
        <v>1</v>
      </c>
      <c r="Z5" s="189">
        <v>1577</v>
      </c>
      <c r="AA5" s="4">
        <f t="shared" si="7"/>
        <v>1</v>
      </c>
      <c r="AB5" s="189">
        <v>95</v>
      </c>
      <c r="AC5" s="4">
        <f t="shared" si="8"/>
        <v>2</v>
      </c>
      <c r="AD5" s="189">
        <v>91</v>
      </c>
      <c r="AE5" s="4">
        <f t="shared" si="9"/>
        <v>2</v>
      </c>
      <c r="AF5" s="189">
        <v>1943</v>
      </c>
      <c r="AG5" s="5">
        <f t="shared" si="10"/>
        <v>12.143750000000001</v>
      </c>
      <c r="AH5" s="4">
        <f t="shared" si="11"/>
        <v>3</v>
      </c>
      <c r="AI5" s="189">
        <v>1048</v>
      </c>
      <c r="AJ5" s="6">
        <f t="shared" si="12"/>
        <v>4.8518518518518521</v>
      </c>
      <c r="AK5" s="4">
        <f t="shared" si="13"/>
        <v>2</v>
      </c>
      <c r="AL5" s="189">
        <v>885</v>
      </c>
      <c r="AM5" s="6">
        <f t="shared" si="14"/>
        <v>23.918918918918919</v>
      </c>
      <c r="AN5" s="4">
        <f t="shared" si="15"/>
        <v>3</v>
      </c>
      <c r="AO5" s="97">
        <f t="shared" si="16"/>
        <v>19</v>
      </c>
      <c r="AP5" s="97">
        <f t="shared" si="17"/>
        <v>95</v>
      </c>
      <c r="AQ5" s="94" t="str">
        <f t="shared" si="18"/>
        <v>нет</v>
      </c>
      <c r="AR5" s="94" t="str">
        <f t="shared" si="19"/>
        <v>нет</v>
      </c>
      <c r="AS5" s="94" t="str">
        <f t="shared" si="20"/>
        <v>нет</v>
      </c>
    </row>
    <row r="6" spans="1:45" ht="30" customHeight="1">
      <c r="A6" s="23">
        <v>9</v>
      </c>
      <c r="B6" s="15" t="s">
        <v>115</v>
      </c>
      <c r="C6" s="272" t="s">
        <v>333</v>
      </c>
      <c r="D6" s="189">
        <v>21</v>
      </c>
      <c r="E6" s="225">
        <v>11</v>
      </c>
      <c r="F6" s="225">
        <v>15</v>
      </c>
      <c r="G6" s="225">
        <v>92</v>
      </c>
      <c r="H6" s="248">
        <v>93</v>
      </c>
      <c r="I6" s="189">
        <v>91</v>
      </c>
      <c r="J6" s="4">
        <f t="shared" si="0"/>
        <v>1</v>
      </c>
      <c r="K6" s="189">
        <v>11</v>
      </c>
      <c r="L6" s="189">
        <v>113</v>
      </c>
      <c r="M6" s="189">
        <v>100</v>
      </c>
      <c r="N6" s="4">
        <f t="shared" si="1"/>
        <v>2</v>
      </c>
      <c r="O6" s="189">
        <v>329</v>
      </c>
      <c r="P6" s="4">
        <f t="shared" si="2"/>
        <v>1</v>
      </c>
      <c r="Q6" s="189">
        <v>309</v>
      </c>
      <c r="R6" s="159"/>
      <c r="S6" s="189">
        <v>97</v>
      </c>
      <c r="T6" s="4">
        <f t="shared" si="3"/>
        <v>2</v>
      </c>
      <c r="U6" s="189"/>
      <c r="V6" s="4">
        <f t="shared" si="4"/>
        <v>0</v>
      </c>
      <c r="W6" s="189">
        <v>4976</v>
      </c>
      <c r="X6" s="5">
        <f t="shared" si="5"/>
        <v>5.04</v>
      </c>
      <c r="Y6" s="4">
        <f t="shared" si="6"/>
        <v>1</v>
      </c>
      <c r="Z6" s="189">
        <v>1471</v>
      </c>
      <c r="AA6" s="4">
        <f t="shared" si="7"/>
        <v>1</v>
      </c>
      <c r="AB6" s="189">
        <v>91</v>
      </c>
      <c r="AC6" s="4">
        <f t="shared" si="8"/>
        <v>2</v>
      </c>
      <c r="AD6" s="189">
        <v>98</v>
      </c>
      <c r="AE6" s="4">
        <f t="shared" si="9"/>
        <v>2</v>
      </c>
      <c r="AF6" s="189">
        <v>810</v>
      </c>
      <c r="AG6" s="5">
        <f t="shared" si="10"/>
        <v>7.168141592920354</v>
      </c>
      <c r="AH6" s="4">
        <f t="shared" si="11"/>
        <v>2</v>
      </c>
      <c r="AI6" s="189">
        <v>488</v>
      </c>
      <c r="AJ6" s="6">
        <f t="shared" si="12"/>
        <v>5.3626373626373622</v>
      </c>
      <c r="AK6" s="4">
        <f t="shared" si="13"/>
        <v>2</v>
      </c>
      <c r="AL6" s="189">
        <v>828</v>
      </c>
      <c r="AM6" s="6">
        <f t="shared" si="14"/>
        <v>39.428571428571431</v>
      </c>
      <c r="AN6" s="4">
        <f t="shared" si="15"/>
        <v>3</v>
      </c>
      <c r="AO6" s="97">
        <f t="shared" si="16"/>
        <v>19</v>
      </c>
      <c r="AP6" s="97">
        <f t="shared" si="17"/>
        <v>95</v>
      </c>
      <c r="AQ6" s="94" t="str">
        <f t="shared" si="18"/>
        <v>нет</v>
      </c>
      <c r="AR6" s="94" t="str">
        <f t="shared" si="19"/>
        <v>нет</v>
      </c>
      <c r="AS6" s="94" t="str">
        <f t="shared" si="20"/>
        <v>нет</v>
      </c>
    </row>
    <row r="7" spans="1:45" ht="30" customHeight="1">
      <c r="A7" s="23">
        <v>8</v>
      </c>
      <c r="B7" s="15" t="s">
        <v>114</v>
      </c>
      <c r="C7" s="272" t="s">
        <v>332</v>
      </c>
      <c r="D7" s="189">
        <v>20</v>
      </c>
      <c r="E7" s="225">
        <v>11</v>
      </c>
      <c r="F7" s="225">
        <v>21</v>
      </c>
      <c r="G7" s="225">
        <v>87</v>
      </c>
      <c r="H7" s="248">
        <v>87</v>
      </c>
      <c r="I7" s="189">
        <v>87</v>
      </c>
      <c r="J7" s="4">
        <f t="shared" si="0"/>
        <v>1</v>
      </c>
      <c r="K7" s="189">
        <v>12</v>
      </c>
      <c r="L7" s="189">
        <v>62</v>
      </c>
      <c r="M7" s="189">
        <v>100</v>
      </c>
      <c r="N7" s="4">
        <f t="shared" si="1"/>
        <v>2</v>
      </c>
      <c r="O7" s="189">
        <v>433</v>
      </c>
      <c r="P7" s="4">
        <f t="shared" si="2"/>
        <v>1</v>
      </c>
      <c r="Q7" s="189">
        <v>347</v>
      </c>
      <c r="R7" s="159"/>
      <c r="S7" s="189">
        <v>93</v>
      </c>
      <c r="T7" s="4">
        <f t="shared" si="3"/>
        <v>2</v>
      </c>
      <c r="U7" s="189"/>
      <c r="V7" s="4">
        <f t="shared" si="4"/>
        <v>0</v>
      </c>
      <c r="W7" s="189">
        <v>4329</v>
      </c>
      <c r="X7" s="5">
        <f t="shared" si="5"/>
        <v>5.05</v>
      </c>
      <c r="Y7" s="4">
        <f t="shared" si="6"/>
        <v>1</v>
      </c>
      <c r="Z7" s="189">
        <v>1500</v>
      </c>
      <c r="AA7" s="4">
        <f t="shared" si="7"/>
        <v>1</v>
      </c>
      <c r="AB7" s="189">
        <v>96</v>
      </c>
      <c r="AC7" s="4">
        <f t="shared" si="8"/>
        <v>2</v>
      </c>
      <c r="AD7" s="189">
        <v>96</v>
      </c>
      <c r="AE7" s="4">
        <f t="shared" si="9"/>
        <v>2</v>
      </c>
      <c r="AF7" s="189">
        <v>175</v>
      </c>
      <c r="AG7" s="5">
        <f t="shared" si="10"/>
        <v>2.8225806451612905</v>
      </c>
      <c r="AH7" s="4">
        <f t="shared" si="11"/>
        <v>1</v>
      </c>
      <c r="AI7" s="189">
        <v>1254</v>
      </c>
      <c r="AJ7" s="6">
        <f t="shared" si="12"/>
        <v>14.413793103448276</v>
      </c>
      <c r="AK7" s="4">
        <f t="shared" si="13"/>
        <v>2</v>
      </c>
      <c r="AL7" s="189">
        <v>1025</v>
      </c>
      <c r="AM7" s="6">
        <f t="shared" si="14"/>
        <v>51.25</v>
      </c>
      <c r="AN7" s="4">
        <f t="shared" si="15"/>
        <v>3</v>
      </c>
      <c r="AO7" s="97">
        <f t="shared" si="16"/>
        <v>18</v>
      </c>
      <c r="AP7" s="97">
        <f t="shared" si="17"/>
        <v>90</v>
      </c>
      <c r="AQ7" s="94" t="str">
        <f t="shared" si="18"/>
        <v>нет</v>
      </c>
      <c r="AR7" s="94" t="str">
        <f t="shared" si="19"/>
        <v>нет</v>
      </c>
      <c r="AS7" s="94" t="str">
        <f t="shared" si="20"/>
        <v>нет</v>
      </c>
    </row>
    <row r="8" spans="1:45" ht="30" customHeight="1">
      <c r="A8" s="23">
        <v>1</v>
      </c>
      <c r="B8" s="15" t="s">
        <v>117</v>
      </c>
      <c r="C8" s="272" t="s">
        <v>325</v>
      </c>
      <c r="D8" s="189">
        <v>61</v>
      </c>
      <c r="E8" s="225">
        <v>37</v>
      </c>
      <c r="F8" s="225">
        <v>162</v>
      </c>
      <c r="G8" s="225">
        <v>800</v>
      </c>
      <c r="H8" s="248">
        <v>801</v>
      </c>
      <c r="I8" s="189">
        <v>802</v>
      </c>
      <c r="J8" s="4">
        <f t="shared" si="0"/>
        <v>1</v>
      </c>
      <c r="K8" s="189">
        <v>49</v>
      </c>
      <c r="L8" s="189">
        <v>904</v>
      </c>
      <c r="M8" s="189">
        <v>100</v>
      </c>
      <c r="N8" s="4">
        <f t="shared" si="1"/>
        <v>2</v>
      </c>
      <c r="O8" s="189">
        <v>594</v>
      </c>
      <c r="P8" s="4">
        <f t="shared" si="2"/>
        <v>1</v>
      </c>
      <c r="Q8" s="189">
        <v>1229</v>
      </c>
      <c r="R8" s="159"/>
      <c r="S8" s="189">
        <v>89</v>
      </c>
      <c r="T8" s="4">
        <f t="shared" si="3"/>
        <v>1</v>
      </c>
      <c r="U8" s="189"/>
      <c r="V8" s="4">
        <f t="shared" si="4"/>
        <v>0</v>
      </c>
      <c r="W8" s="189">
        <v>35098</v>
      </c>
      <c r="X8" s="5">
        <f t="shared" si="5"/>
        <v>4.22</v>
      </c>
      <c r="Y8" s="4">
        <f t="shared" si="6"/>
        <v>1</v>
      </c>
      <c r="Z8" s="189">
        <v>7716</v>
      </c>
      <c r="AA8" s="4">
        <f t="shared" si="7"/>
        <v>1</v>
      </c>
      <c r="AB8" s="189">
        <v>88</v>
      </c>
      <c r="AC8" s="4">
        <f t="shared" si="8"/>
        <v>1</v>
      </c>
      <c r="AD8" s="189">
        <v>86</v>
      </c>
      <c r="AE8" s="4">
        <f t="shared" si="9"/>
        <v>1</v>
      </c>
      <c r="AF8" s="189">
        <v>11166</v>
      </c>
      <c r="AG8" s="5">
        <f t="shared" si="10"/>
        <v>12.351769911504425</v>
      </c>
      <c r="AH8" s="4">
        <f t="shared" si="11"/>
        <v>3</v>
      </c>
      <c r="AI8" s="189">
        <v>6534</v>
      </c>
      <c r="AJ8" s="6">
        <f t="shared" si="12"/>
        <v>8.147132169576059</v>
      </c>
      <c r="AK8" s="4">
        <f t="shared" si="13"/>
        <v>2</v>
      </c>
      <c r="AL8" s="189">
        <v>2680</v>
      </c>
      <c r="AM8" s="6">
        <f t="shared" si="14"/>
        <v>43.934426229508198</v>
      </c>
      <c r="AN8" s="4">
        <f t="shared" si="15"/>
        <v>3</v>
      </c>
      <c r="AO8" s="97">
        <f t="shared" si="16"/>
        <v>17</v>
      </c>
      <c r="AP8" s="97">
        <f t="shared" si="17"/>
        <v>85</v>
      </c>
      <c r="AQ8" s="94" t="str">
        <f t="shared" si="18"/>
        <v>нет</v>
      </c>
      <c r="AR8" s="94" t="str">
        <f t="shared" si="19"/>
        <v>нет</v>
      </c>
      <c r="AS8" s="94" t="str">
        <f t="shared" si="20"/>
        <v>нет</v>
      </c>
    </row>
    <row r="9" spans="1:45" ht="30" customHeight="1">
      <c r="A9" s="23">
        <v>5</v>
      </c>
      <c r="B9" s="15" t="s">
        <v>120</v>
      </c>
      <c r="C9" s="272" t="s">
        <v>329</v>
      </c>
      <c r="D9" s="189">
        <v>24</v>
      </c>
      <c r="E9" s="225">
        <v>11</v>
      </c>
      <c r="F9" s="225">
        <v>16</v>
      </c>
      <c r="G9" s="225">
        <v>98</v>
      </c>
      <c r="H9" s="248">
        <v>97</v>
      </c>
      <c r="I9" s="189">
        <v>96</v>
      </c>
      <c r="J9" s="4">
        <f t="shared" si="0"/>
        <v>1</v>
      </c>
      <c r="K9" s="189">
        <v>13</v>
      </c>
      <c r="L9" s="189">
        <v>115</v>
      </c>
      <c r="M9" s="189">
        <v>98</v>
      </c>
      <c r="N9" s="4">
        <f t="shared" si="1"/>
        <v>2</v>
      </c>
      <c r="O9" s="189">
        <v>344</v>
      </c>
      <c r="P9" s="4">
        <f t="shared" si="2"/>
        <v>1</v>
      </c>
      <c r="Q9" s="189">
        <v>440</v>
      </c>
      <c r="R9" s="159"/>
      <c r="S9" s="189">
        <v>68</v>
      </c>
      <c r="T9" s="4">
        <f t="shared" si="3"/>
        <v>0</v>
      </c>
      <c r="U9" s="189"/>
      <c r="V9" s="4">
        <f t="shared" si="4"/>
        <v>0</v>
      </c>
      <c r="W9" s="189">
        <v>4801</v>
      </c>
      <c r="X9" s="5">
        <f t="shared" si="5"/>
        <v>4.62</v>
      </c>
      <c r="Y9" s="4">
        <f t="shared" si="6"/>
        <v>1</v>
      </c>
      <c r="Z9" s="189">
        <v>1331</v>
      </c>
      <c r="AA9" s="4">
        <f t="shared" si="7"/>
        <v>1</v>
      </c>
      <c r="AB9" s="189">
        <v>98</v>
      </c>
      <c r="AC9" s="4">
        <f t="shared" si="8"/>
        <v>2</v>
      </c>
      <c r="AD9" s="189">
        <v>100</v>
      </c>
      <c r="AE9" s="4">
        <f t="shared" si="9"/>
        <v>2</v>
      </c>
      <c r="AF9" s="189">
        <v>714</v>
      </c>
      <c r="AG9" s="5">
        <f t="shared" si="10"/>
        <v>6.2086956521739127</v>
      </c>
      <c r="AH9" s="4">
        <f t="shared" si="11"/>
        <v>2</v>
      </c>
      <c r="AI9" s="189">
        <v>335</v>
      </c>
      <c r="AJ9" s="6">
        <f t="shared" si="12"/>
        <v>3.4895833333333335</v>
      </c>
      <c r="AK9" s="4">
        <f t="shared" si="13"/>
        <v>1</v>
      </c>
      <c r="AL9" s="189">
        <v>1008</v>
      </c>
      <c r="AM9" s="6">
        <f t="shared" si="14"/>
        <v>42</v>
      </c>
      <c r="AN9" s="4">
        <f t="shared" si="15"/>
        <v>3</v>
      </c>
      <c r="AO9" s="97">
        <f t="shared" si="16"/>
        <v>16</v>
      </c>
      <c r="AP9" s="97">
        <f t="shared" si="17"/>
        <v>80</v>
      </c>
      <c r="AQ9" s="94" t="str">
        <f t="shared" si="18"/>
        <v>нет</v>
      </c>
      <c r="AR9" s="94" t="str">
        <f t="shared" si="19"/>
        <v>нет</v>
      </c>
      <c r="AS9" s="94" t="str">
        <f t="shared" si="20"/>
        <v>нет</v>
      </c>
    </row>
    <row r="10" spans="1:45" ht="30" customHeight="1">
      <c r="A10" s="23">
        <v>3</v>
      </c>
      <c r="B10" s="15" t="s">
        <v>119</v>
      </c>
      <c r="C10" s="272" t="s">
        <v>327</v>
      </c>
      <c r="D10" s="189">
        <v>5</v>
      </c>
      <c r="E10" s="225">
        <v>3</v>
      </c>
      <c r="F10" s="225">
        <v>4</v>
      </c>
      <c r="G10" s="225">
        <v>6</v>
      </c>
      <c r="H10" s="248">
        <v>5</v>
      </c>
      <c r="I10" s="189">
        <v>5</v>
      </c>
      <c r="J10" s="4">
        <f t="shared" si="0"/>
        <v>1</v>
      </c>
      <c r="K10" s="189">
        <v>3</v>
      </c>
      <c r="L10" s="189">
        <v>8</v>
      </c>
      <c r="M10" s="189">
        <v>100</v>
      </c>
      <c r="N10" s="4">
        <f t="shared" si="1"/>
        <v>2</v>
      </c>
      <c r="O10" s="189">
        <v>60</v>
      </c>
      <c r="P10" s="35">
        <f>IF(O10/E10&gt;=9,1,0)</f>
        <v>1</v>
      </c>
      <c r="Q10" s="189">
        <v>75</v>
      </c>
      <c r="R10" s="159"/>
      <c r="S10" s="189">
        <v>74</v>
      </c>
      <c r="T10" s="4">
        <f t="shared" si="3"/>
        <v>0</v>
      </c>
      <c r="U10" s="189"/>
      <c r="V10" s="4">
        <f t="shared" si="4"/>
        <v>0</v>
      </c>
      <c r="W10" s="189">
        <v>191</v>
      </c>
      <c r="X10" s="5">
        <f t="shared" si="5"/>
        <v>14.69</v>
      </c>
      <c r="Y10" s="4">
        <f t="shared" si="6"/>
        <v>1</v>
      </c>
      <c r="Z10" s="189">
        <v>24</v>
      </c>
      <c r="AA10" s="4">
        <f t="shared" si="7"/>
        <v>0</v>
      </c>
      <c r="AB10" s="189">
        <v>100</v>
      </c>
      <c r="AC10" s="4">
        <f t="shared" si="8"/>
        <v>2</v>
      </c>
      <c r="AD10" s="189">
        <v>82</v>
      </c>
      <c r="AE10" s="35">
        <f>IF(AD10&gt;=70,2,IF(AD10&gt;=60,1,0))</f>
        <v>2</v>
      </c>
      <c r="AF10" s="189">
        <v>66</v>
      </c>
      <c r="AG10" s="5">
        <f t="shared" si="10"/>
        <v>8.25</v>
      </c>
      <c r="AH10" s="4">
        <f t="shared" si="11"/>
        <v>2</v>
      </c>
      <c r="AI10" s="189">
        <v>41</v>
      </c>
      <c r="AJ10" s="6">
        <f t="shared" si="12"/>
        <v>8.1999999999999993</v>
      </c>
      <c r="AK10" s="4">
        <f t="shared" si="13"/>
        <v>2</v>
      </c>
      <c r="AL10" s="189">
        <v>90</v>
      </c>
      <c r="AM10" s="6">
        <f t="shared" si="14"/>
        <v>18</v>
      </c>
      <c r="AN10" s="4">
        <f t="shared" si="15"/>
        <v>2</v>
      </c>
      <c r="AO10" s="97">
        <f t="shared" si="16"/>
        <v>15</v>
      </c>
      <c r="AP10" s="97">
        <f t="shared" si="17"/>
        <v>75</v>
      </c>
      <c r="AQ10" s="94" t="str">
        <f t="shared" si="18"/>
        <v>нет</v>
      </c>
      <c r="AR10" s="94" t="str">
        <f t="shared" si="19"/>
        <v>нет</v>
      </c>
      <c r="AS10" s="94" t="str">
        <f t="shared" si="20"/>
        <v>нет</v>
      </c>
    </row>
    <row r="11" spans="1:45" ht="30" customHeight="1">
      <c r="A11" s="23">
        <v>2</v>
      </c>
      <c r="B11" s="15" t="s">
        <v>123</v>
      </c>
      <c r="C11" s="272" t="s">
        <v>326</v>
      </c>
      <c r="D11" s="189">
        <v>29</v>
      </c>
      <c r="E11" s="225">
        <v>13</v>
      </c>
      <c r="F11" s="225">
        <v>52</v>
      </c>
      <c r="G11" s="225">
        <v>268</v>
      </c>
      <c r="H11" s="248">
        <v>268</v>
      </c>
      <c r="I11" s="189">
        <v>272</v>
      </c>
      <c r="J11" s="4">
        <f t="shared" si="0"/>
        <v>1</v>
      </c>
      <c r="K11" s="189">
        <v>19</v>
      </c>
      <c r="L11" s="189">
        <v>289</v>
      </c>
      <c r="M11" s="189">
        <v>100</v>
      </c>
      <c r="N11" s="4">
        <f t="shared" si="1"/>
        <v>2</v>
      </c>
      <c r="O11" s="189">
        <v>313</v>
      </c>
      <c r="P11" s="4">
        <f>IF(O11/E11&gt;=13,1,0)</f>
        <v>1</v>
      </c>
      <c r="Q11" s="189">
        <v>405</v>
      </c>
      <c r="R11" s="178"/>
      <c r="S11" s="189">
        <v>74</v>
      </c>
      <c r="T11" s="4">
        <f t="shared" si="3"/>
        <v>0</v>
      </c>
      <c r="U11" s="189"/>
      <c r="V11" s="4">
        <f t="shared" si="4"/>
        <v>0</v>
      </c>
      <c r="W11" s="189">
        <v>7758</v>
      </c>
      <c r="X11" s="5">
        <f t="shared" si="5"/>
        <v>2.71</v>
      </c>
      <c r="Y11" s="4">
        <f t="shared" si="6"/>
        <v>1</v>
      </c>
      <c r="Z11" s="189">
        <v>2196</v>
      </c>
      <c r="AA11" s="4">
        <f t="shared" si="7"/>
        <v>1</v>
      </c>
      <c r="AB11" s="189">
        <v>82</v>
      </c>
      <c r="AC11" s="4">
        <f t="shared" si="8"/>
        <v>1</v>
      </c>
      <c r="AD11" s="189">
        <v>89</v>
      </c>
      <c r="AE11" s="4">
        <f>IF(AD11&gt;=90,2,IF(AD11&gt;=80,1,0))</f>
        <v>1</v>
      </c>
      <c r="AF11" s="189">
        <v>1561</v>
      </c>
      <c r="AG11" s="5">
        <f t="shared" si="10"/>
        <v>5.4013840830449826</v>
      </c>
      <c r="AH11" s="4">
        <f t="shared" si="11"/>
        <v>2</v>
      </c>
      <c r="AI11" s="189">
        <v>1817</v>
      </c>
      <c r="AJ11" s="6">
        <f t="shared" si="12"/>
        <v>6.680147058823529</v>
      </c>
      <c r="AK11" s="4">
        <f t="shared" si="13"/>
        <v>2</v>
      </c>
      <c r="AL11" s="189">
        <v>499</v>
      </c>
      <c r="AM11" s="6">
        <f t="shared" si="14"/>
        <v>17.206896551724139</v>
      </c>
      <c r="AN11" s="4">
        <f t="shared" si="15"/>
        <v>2</v>
      </c>
      <c r="AO11" s="97">
        <f t="shared" si="16"/>
        <v>14</v>
      </c>
      <c r="AP11" s="97">
        <f t="shared" si="17"/>
        <v>70</v>
      </c>
      <c r="AQ11" s="94" t="str">
        <f t="shared" si="18"/>
        <v>нет</v>
      </c>
      <c r="AR11" s="94" t="str">
        <f t="shared" si="19"/>
        <v>нет</v>
      </c>
      <c r="AS11" s="94" t="str">
        <f t="shared" si="20"/>
        <v>нет</v>
      </c>
    </row>
    <row r="12" spans="1:45" ht="30" customHeight="1">
      <c r="A12" s="23">
        <v>6</v>
      </c>
      <c r="B12" s="15" t="s">
        <v>118</v>
      </c>
      <c r="C12" s="272" t="s">
        <v>330</v>
      </c>
      <c r="D12" s="189">
        <v>22</v>
      </c>
      <c r="E12" s="225">
        <v>11</v>
      </c>
      <c r="F12" s="225">
        <v>8</v>
      </c>
      <c r="G12" s="225">
        <v>55</v>
      </c>
      <c r="H12" s="248">
        <v>56</v>
      </c>
      <c r="I12" s="189">
        <v>56</v>
      </c>
      <c r="J12" s="4">
        <f t="shared" si="0"/>
        <v>1</v>
      </c>
      <c r="K12" s="189">
        <v>13</v>
      </c>
      <c r="L12" s="189">
        <v>60</v>
      </c>
      <c r="M12" s="189">
        <v>100</v>
      </c>
      <c r="N12" s="4">
        <f t="shared" si="1"/>
        <v>2</v>
      </c>
      <c r="O12" s="189">
        <v>530</v>
      </c>
      <c r="P12" s="4">
        <f>IF(O12/E12&gt;=13,1,0)</f>
        <v>1</v>
      </c>
      <c r="Q12" s="189">
        <v>336</v>
      </c>
      <c r="R12" s="159"/>
      <c r="S12" s="189">
        <v>65</v>
      </c>
      <c r="T12" s="4">
        <f t="shared" si="3"/>
        <v>0</v>
      </c>
      <c r="U12" s="189"/>
      <c r="V12" s="4">
        <f t="shared" si="4"/>
        <v>0</v>
      </c>
      <c r="W12" s="189">
        <v>2802</v>
      </c>
      <c r="X12" s="5">
        <f t="shared" si="5"/>
        <v>4.49</v>
      </c>
      <c r="Y12" s="4">
        <f t="shared" si="6"/>
        <v>1</v>
      </c>
      <c r="Z12" s="189">
        <v>808</v>
      </c>
      <c r="AA12" s="4">
        <f t="shared" si="7"/>
        <v>1</v>
      </c>
      <c r="AB12" s="189">
        <v>86</v>
      </c>
      <c r="AC12" s="4">
        <f t="shared" si="8"/>
        <v>1</v>
      </c>
      <c r="AD12" s="189">
        <v>82</v>
      </c>
      <c r="AE12" s="4">
        <f>IF(AD12&gt;=90,2,IF(AD12&gt;=80,1,0))</f>
        <v>1</v>
      </c>
      <c r="AF12" s="189">
        <v>32</v>
      </c>
      <c r="AG12" s="5">
        <f t="shared" si="10"/>
        <v>0.53333333333333333</v>
      </c>
      <c r="AH12" s="4">
        <f t="shared" si="11"/>
        <v>0</v>
      </c>
      <c r="AI12" s="189">
        <v>65</v>
      </c>
      <c r="AJ12" s="6">
        <f t="shared" si="12"/>
        <v>1.1607142857142858</v>
      </c>
      <c r="AK12" s="4">
        <f t="shared" si="13"/>
        <v>1</v>
      </c>
      <c r="AL12" s="189">
        <v>385</v>
      </c>
      <c r="AM12" s="6">
        <f t="shared" si="14"/>
        <v>17.5</v>
      </c>
      <c r="AN12" s="4">
        <f t="shared" si="15"/>
        <v>2</v>
      </c>
      <c r="AO12" s="97">
        <f t="shared" si="16"/>
        <v>11</v>
      </c>
      <c r="AP12" s="97">
        <f t="shared" si="17"/>
        <v>55</v>
      </c>
      <c r="AQ12" s="94" t="str">
        <f t="shared" si="18"/>
        <v>нет</v>
      </c>
      <c r="AR12" s="94" t="str">
        <f t="shared" si="19"/>
        <v>нет</v>
      </c>
      <c r="AS12" s="94" t="str">
        <f t="shared" si="20"/>
        <v>нет</v>
      </c>
    </row>
    <row r="13" spans="1:45" ht="30" customHeight="1">
      <c r="A13" s="23">
        <v>4</v>
      </c>
      <c r="B13" s="15" t="s">
        <v>122</v>
      </c>
      <c r="C13" s="272" t="s">
        <v>328</v>
      </c>
      <c r="D13" s="189">
        <v>5</v>
      </c>
      <c r="E13" s="225">
        <v>4</v>
      </c>
      <c r="F13" s="225">
        <v>8</v>
      </c>
      <c r="G13" s="225">
        <v>16</v>
      </c>
      <c r="H13" s="248">
        <v>16</v>
      </c>
      <c r="I13" s="189">
        <v>16</v>
      </c>
      <c r="J13" s="4">
        <f t="shared" si="0"/>
        <v>1</v>
      </c>
      <c r="K13" s="189">
        <v>4</v>
      </c>
      <c r="L13" s="189">
        <v>20</v>
      </c>
      <c r="M13" s="189">
        <v>100</v>
      </c>
      <c r="N13" s="4">
        <f t="shared" si="1"/>
        <v>2</v>
      </c>
      <c r="O13" s="189">
        <v>64</v>
      </c>
      <c r="P13" s="35">
        <f>IF(O13/E13&gt;=9,1,0)</f>
        <v>1</v>
      </c>
      <c r="Q13" s="189">
        <v>108</v>
      </c>
      <c r="R13" s="159"/>
      <c r="S13" s="189">
        <v>32</v>
      </c>
      <c r="T13" s="4">
        <f t="shared" si="3"/>
        <v>0</v>
      </c>
      <c r="U13" s="189"/>
      <c r="V13" s="4">
        <f t="shared" si="4"/>
        <v>0</v>
      </c>
      <c r="W13" s="189">
        <v>735</v>
      </c>
      <c r="X13" s="5">
        <f t="shared" si="5"/>
        <v>7.07</v>
      </c>
      <c r="Y13" s="4">
        <f t="shared" si="6"/>
        <v>1</v>
      </c>
      <c r="Z13" s="189">
        <v>0</v>
      </c>
      <c r="AA13" s="4">
        <f t="shared" si="7"/>
        <v>0</v>
      </c>
      <c r="AB13" s="189">
        <v>90</v>
      </c>
      <c r="AC13" s="4">
        <f t="shared" si="8"/>
        <v>2</v>
      </c>
      <c r="AD13" s="189">
        <v>45</v>
      </c>
      <c r="AE13" s="35">
        <f>IF(AD13&gt;=70,2,IF(AD13&gt;=60,1,0))</f>
        <v>0</v>
      </c>
      <c r="AF13" s="189">
        <v>22</v>
      </c>
      <c r="AG13" s="5">
        <f t="shared" si="10"/>
        <v>1.1000000000000001</v>
      </c>
      <c r="AH13" s="4">
        <f t="shared" si="11"/>
        <v>1</v>
      </c>
      <c r="AI13" s="189">
        <v>0</v>
      </c>
      <c r="AJ13" s="6">
        <f t="shared" si="12"/>
        <v>0</v>
      </c>
      <c r="AK13" s="4">
        <f t="shared" si="13"/>
        <v>0</v>
      </c>
      <c r="AL13" s="189">
        <v>74</v>
      </c>
      <c r="AM13" s="6">
        <f t="shared" si="14"/>
        <v>14.8</v>
      </c>
      <c r="AN13" s="4">
        <f t="shared" si="15"/>
        <v>2</v>
      </c>
      <c r="AO13" s="97">
        <f t="shared" si="16"/>
        <v>10</v>
      </c>
      <c r="AP13" s="97">
        <f t="shared" si="17"/>
        <v>50</v>
      </c>
      <c r="AQ13" s="94" t="str">
        <f t="shared" si="18"/>
        <v>нет</v>
      </c>
      <c r="AR13" s="94" t="str">
        <f t="shared" si="19"/>
        <v>нет</v>
      </c>
      <c r="AS13" s="94" t="str">
        <f t="shared" si="20"/>
        <v>нет</v>
      </c>
    </row>
    <row r="14" spans="1:45">
      <c r="W14" s="67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15.75" thickBot="1"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45" ht="16.5" thickBot="1"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2" t="s">
        <v>111</v>
      </c>
      <c r="AK16" s="363"/>
      <c r="AL16" s="363"/>
      <c r="AM16" s="363"/>
      <c r="AN16" s="365"/>
      <c r="AO16" s="57">
        <f>AVERAGE(AO4:AO13)</f>
        <v>15.9</v>
      </c>
      <c r="AP16" s="46">
        <f>ROUND(AO16/$AO$2*100,0)</f>
        <v>80</v>
      </c>
    </row>
  </sheetData>
  <autoFilter ref="A1:AS13">
    <sortState ref="A4:AS13">
      <sortCondition descending="1" ref="AP1:AP13"/>
    </sortState>
  </autoFilter>
  <sortState ref="A4:AR14">
    <sortCondition ref="A4"/>
  </sortState>
  <mergeCells count="1">
    <mergeCell ref="AJ16:AN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3"/>
  <sheetViews>
    <sheetView zoomScale="80" zoomScaleNormal="80" workbookViewId="0">
      <pane xSplit="2" ySplit="3" topLeftCell="AI13" activePane="bottomRight" state="frozen"/>
      <selection activeCell="B3" sqref="B3"/>
      <selection pane="topRight" activeCell="B3" sqref="B3"/>
      <selection pane="bottomLeft" activeCell="B3" sqref="B3"/>
      <selection pane="bottomRight" activeCell="AU23" sqref="AU23"/>
    </sheetView>
  </sheetViews>
  <sheetFormatPr defaultColWidth="8.85546875" defaultRowHeight="15"/>
  <cols>
    <col min="1" max="1" width="6.42578125" bestFit="1" customWidth="1"/>
    <col min="2" max="2" width="52.42578125" customWidth="1"/>
    <col min="3" max="3" width="32.28515625" style="67" customWidth="1"/>
    <col min="4" max="4" width="12.85546875" customWidth="1"/>
    <col min="5" max="5" width="11.42578125" customWidth="1"/>
    <col min="6" max="6" width="16.42578125" customWidth="1"/>
    <col min="7" max="7" width="17.42578125" customWidth="1"/>
    <col min="8" max="8" width="15.42578125" style="67" customWidth="1"/>
    <col min="9" max="9" width="14.7109375" customWidth="1"/>
    <col min="10" max="10" width="7.140625" customWidth="1"/>
    <col min="11" max="11" width="10.28515625" customWidth="1"/>
    <col min="12" max="12" width="12.85546875" customWidth="1"/>
    <col min="13" max="13" width="12.7109375" customWidth="1"/>
    <col min="14" max="14" width="5.7109375" bestFit="1" customWidth="1"/>
    <col min="15" max="15" width="11.140625" customWidth="1"/>
    <col min="16" max="16" width="5.7109375" bestFit="1" customWidth="1"/>
    <col min="17" max="17" width="13.5703125" customWidth="1"/>
    <col min="18" max="18" width="12.42578125" style="67" hidden="1" customWidth="1"/>
    <col min="19" max="19" width="11.85546875" customWidth="1"/>
    <col min="20" max="20" width="5.7109375" bestFit="1" customWidth="1"/>
    <col min="21" max="21" width="12" customWidth="1"/>
    <col min="22" max="22" width="5.7109375" style="67" bestFit="1" customWidth="1"/>
    <col min="23" max="23" width="14.28515625" customWidth="1"/>
    <col min="24" max="24" width="7.85546875" customWidth="1"/>
    <col min="25" max="25" width="5.7109375" bestFit="1" customWidth="1"/>
    <col min="26" max="26" width="13.7109375" customWidth="1"/>
    <col min="27" max="27" width="5.7109375" bestFit="1" customWidth="1"/>
    <col min="28" max="28" width="16.28515625" customWidth="1"/>
    <col min="29" max="29" width="5.7109375" bestFit="1" customWidth="1"/>
    <col min="30" max="30" width="16.28515625" customWidth="1"/>
    <col min="31" max="31" width="5.7109375" bestFit="1" customWidth="1"/>
    <col min="32" max="32" width="16.28515625" customWidth="1"/>
    <col min="33" max="33" width="7.42578125" customWidth="1"/>
    <col min="34" max="34" width="7.28515625" customWidth="1"/>
    <col min="35" max="35" width="13.28515625" customWidth="1"/>
    <col min="36" max="37" width="7.42578125" customWidth="1"/>
    <col min="38" max="38" width="14.5703125" customWidth="1"/>
    <col min="39" max="39" width="8.28515625" bestFit="1" customWidth="1"/>
    <col min="40" max="40" width="8.42578125" customWidth="1"/>
    <col min="41" max="41" width="7.42578125" customWidth="1"/>
    <col min="42" max="42" width="7.85546875" customWidth="1"/>
    <col min="43" max="43" width="16.42578125" hidden="1" customWidth="1"/>
    <col min="44" max="44" width="13.28515625" hidden="1" customWidth="1"/>
    <col min="45" max="45" width="11" hidden="1" customWidth="1"/>
  </cols>
  <sheetData>
    <row r="1" spans="1:47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7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7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7" ht="30" customHeight="1">
      <c r="A4" s="23">
        <v>6</v>
      </c>
      <c r="B4" s="38" t="s">
        <v>205</v>
      </c>
      <c r="C4" s="271" t="s">
        <v>340</v>
      </c>
      <c r="D4" s="189">
        <v>17</v>
      </c>
      <c r="E4" s="225">
        <v>11</v>
      </c>
      <c r="F4" s="225">
        <v>16</v>
      </c>
      <c r="G4" s="225">
        <v>102</v>
      </c>
      <c r="H4" s="255">
        <v>105</v>
      </c>
      <c r="I4" s="189">
        <v>103</v>
      </c>
      <c r="J4" s="4">
        <f t="shared" ref="J4:J14" si="0">IF(ABS((I4-H4)/H4)&lt;=0.1,1,0)</f>
        <v>1</v>
      </c>
      <c r="K4" s="189">
        <v>15</v>
      </c>
      <c r="L4" s="189">
        <v>83</v>
      </c>
      <c r="M4" s="189">
        <v>100</v>
      </c>
      <c r="N4" s="4">
        <f t="shared" ref="N4:N14" si="1">IF(M4&gt;=90,2,IF(M4&gt;=80,1,0))</f>
        <v>2</v>
      </c>
      <c r="O4" s="189">
        <v>440</v>
      </c>
      <c r="P4" s="4">
        <f t="shared" ref="P4:P10" si="2">IF(O4/E4&gt;=13,1,0)</f>
        <v>1</v>
      </c>
      <c r="Q4" s="189">
        <v>445</v>
      </c>
      <c r="R4" s="147" t="s">
        <v>181</v>
      </c>
      <c r="S4" s="189">
        <v>100</v>
      </c>
      <c r="T4" s="4">
        <f t="shared" ref="T4:T14" si="3">IF(S4&gt;=90,2,IF(S4&gt;=80,1,0))</f>
        <v>2</v>
      </c>
      <c r="U4" s="189"/>
      <c r="V4" s="4">
        <f t="shared" ref="V4:V14" si="4">IF(U4&gt;=90,2,IF(U4&gt;=80,1,0))</f>
        <v>0</v>
      </c>
      <c r="W4" s="189">
        <v>5049</v>
      </c>
      <c r="X4" s="5">
        <f t="shared" ref="X4:X14" si="5">ROUND($W4/($I4-$F4)/13,2)</f>
        <v>4.46</v>
      </c>
      <c r="Y4" s="4">
        <f t="shared" ref="Y4:Y14" si="6">IF($W4/($I4-$F4)/13&gt;=2.5,1,0)</f>
        <v>1</v>
      </c>
      <c r="Z4" s="189">
        <v>629</v>
      </c>
      <c r="AA4" s="4">
        <f t="shared" ref="AA4:AA14" si="7">IF(Z4/I4&gt;=6,1,0)</f>
        <v>1</v>
      </c>
      <c r="AB4" s="189">
        <v>100</v>
      </c>
      <c r="AC4" s="4">
        <f t="shared" ref="AC4:AC14" si="8">IF(AB4&gt;=90,2,IF(AB4&gt;=80,1,0))</f>
        <v>2</v>
      </c>
      <c r="AD4" s="189">
        <v>100</v>
      </c>
      <c r="AE4" s="4">
        <f t="shared" ref="AE4:AE10" si="9">IF(AD4&gt;=90,2,IF(AD4&gt;=80,1,0))</f>
        <v>2</v>
      </c>
      <c r="AF4" s="189">
        <v>1179</v>
      </c>
      <c r="AG4" s="5">
        <f t="shared" ref="AG4:AG14" si="10">AF4/L4</f>
        <v>14.204819277108435</v>
      </c>
      <c r="AH4" s="4">
        <f t="shared" ref="AH4:AH14" si="11">IF(AG4&gt;12,3,IF(AG4&gt;4,2,IF(AG4&gt;1,1,0)))</f>
        <v>3</v>
      </c>
      <c r="AI4" s="189">
        <v>1084</v>
      </c>
      <c r="AJ4" s="6">
        <f t="shared" ref="AJ4:AJ14" si="12">AI4/I4</f>
        <v>10.524271844660195</v>
      </c>
      <c r="AK4" s="4">
        <f t="shared" ref="AK4:AK14" si="13">IF(AJ4&gt;=4,2,IF(AJ4&gt;1,1,0))</f>
        <v>2</v>
      </c>
      <c r="AL4" s="189">
        <v>915</v>
      </c>
      <c r="AM4" s="6">
        <f t="shared" ref="AM4:AM14" si="14">AL4/D4</f>
        <v>53.823529411764703</v>
      </c>
      <c r="AN4" s="4">
        <f t="shared" ref="AN4:AN14" si="15">IF(AM4&gt;23,3,IF(AM4&gt;12,2,IF(AM4&gt;4,1,0)))</f>
        <v>3</v>
      </c>
      <c r="AO4" s="97">
        <f t="shared" ref="AO4:AO14" si="16">J4+N4+P4+T4+V4+Y4+AA4+AC4+AE4+AH4+AK4+AN4</f>
        <v>20</v>
      </c>
      <c r="AP4" s="97">
        <f>ROUND(AO4/$AO$2*100,0)</f>
        <v>100</v>
      </c>
      <c r="AQ4" s="94" t="str">
        <f t="shared" ref="AQ4:AQ14" si="17">IF(AND(OR($B$3="октябрь",$B$3="декабрь",$B$3="март",$B$3="май"),R4="четверть"),"выставляются","нет")</f>
        <v>нет</v>
      </c>
      <c r="AR4" s="94" t="str">
        <f t="shared" ref="AR4:AR14" si="18">IF(AND(OR($B$3="ноябрь",$B$3="февраль",$B$3="май"),$R4="триместр"),"выставляются","нет")</f>
        <v>нет</v>
      </c>
      <c r="AS4" s="94" t="str">
        <f t="shared" ref="AS4:AS14" si="19">IF(AND(OR($B$3="декабрь",$B$3="май"),$R4="полугодие"),"выставляются","нет")</f>
        <v>нет</v>
      </c>
    </row>
    <row r="5" spans="1:47" ht="30" customHeight="1">
      <c r="A5" s="23">
        <v>8</v>
      </c>
      <c r="B5" s="38" t="s">
        <v>103</v>
      </c>
      <c r="C5" s="271" t="s">
        <v>342</v>
      </c>
      <c r="D5" s="189">
        <v>13</v>
      </c>
      <c r="E5" s="225">
        <v>10</v>
      </c>
      <c r="F5" s="225">
        <v>4</v>
      </c>
      <c r="G5" s="225">
        <v>25</v>
      </c>
      <c r="H5" s="255">
        <v>25</v>
      </c>
      <c r="I5" s="189">
        <v>25</v>
      </c>
      <c r="J5" s="4">
        <f t="shared" si="0"/>
        <v>1</v>
      </c>
      <c r="K5" s="189">
        <v>10</v>
      </c>
      <c r="L5" s="189">
        <v>24</v>
      </c>
      <c r="M5" s="189">
        <v>100</v>
      </c>
      <c r="N5" s="4">
        <f t="shared" si="1"/>
        <v>2</v>
      </c>
      <c r="O5" s="189">
        <v>270</v>
      </c>
      <c r="P5" s="4">
        <f t="shared" si="2"/>
        <v>1</v>
      </c>
      <c r="Q5" s="189">
        <v>285</v>
      </c>
      <c r="R5" s="261" t="s">
        <v>183</v>
      </c>
      <c r="S5" s="189"/>
      <c r="T5" s="190">
        <f t="shared" si="3"/>
        <v>0</v>
      </c>
      <c r="U5" s="189"/>
      <c r="V5" s="4">
        <f t="shared" si="4"/>
        <v>0</v>
      </c>
      <c r="W5" s="189">
        <v>1078</v>
      </c>
      <c r="X5" s="5">
        <f t="shared" si="5"/>
        <v>3.95</v>
      </c>
      <c r="Y5" s="4">
        <f t="shared" si="6"/>
        <v>1</v>
      </c>
      <c r="Z5" s="189">
        <v>390</v>
      </c>
      <c r="AA5" s="4">
        <f t="shared" si="7"/>
        <v>1</v>
      </c>
      <c r="AB5" s="189">
        <v>100</v>
      </c>
      <c r="AC5" s="4">
        <f t="shared" si="8"/>
        <v>2</v>
      </c>
      <c r="AD5" s="189">
        <v>100</v>
      </c>
      <c r="AE5" s="4">
        <f t="shared" si="9"/>
        <v>2</v>
      </c>
      <c r="AF5" s="189">
        <v>526</v>
      </c>
      <c r="AG5" s="5">
        <f t="shared" si="10"/>
        <v>21.916666666666668</v>
      </c>
      <c r="AH5" s="4">
        <f t="shared" si="11"/>
        <v>3</v>
      </c>
      <c r="AI5" s="189">
        <v>440</v>
      </c>
      <c r="AJ5" s="6">
        <f t="shared" si="12"/>
        <v>17.600000000000001</v>
      </c>
      <c r="AK5" s="4">
        <f t="shared" si="13"/>
        <v>2</v>
      </c>
      <c r="AL5" s="189">
        <v>364</v>
      </c>
      <c r="AM5" s="6">
        <f t="shared" si="14"/>
        <v>28</v>
      </c>
      <c r="AN5" s="4">
        <f t="shared" si="15"/>
        <v>3</v>
      </c>
      <c r="AO5" s="97">
        <f t="shared" si="16"/>
        <v>18</v>
      </c>
      <c r="AP5" s="275">
        <f>ROUND(AO5/($AO$2-2)*100,0)</f>
        <v>100</v>
      </c>
      <c r="AQ5" s="94" t="str">
        <f t="shared" si="17"/>
        <v>нет</v>
      </c>
      <c r="AR5" s="94" t="str">
        <f t="shared" si="18"/>
        <v>нет</v>
      </c>
      <c r="AS5" s="94" t="str">
        <f t="shared" si="19"/>
        <v>нет</v>
      </c>
    </row>
    <row r="6" spans="1:47" ht="30" customHeight="1">
      <c r="A6" s="23">
        <v>5</v>
      </c>
      <c r="B6" s="38" t="s">
        <v>99</v>
      </c>
      <c r="C6" s="271" t="s">
        <v>339</v>
      </c>
      <c r="D6" s="189">
        <v>46</v>
      </c>
      <c r="E6" s="225">
        <v>25</v>
      </c>
      <c r="F6" s="225">
        <v>94</v>
      </c>
      <c r="G6" s="225">
        <v>551</v>
      </c>
      <c r="H6" s="255">
        <v>546</v>
      </c>
      <c r="I6" s="189">
        <v>552</v>
      </c>
      <c r="J6" s="4">
        <f t="shared" si="0"/>
        <v>1</v>
      </c>
      <c r="K6" s="189">
        <v>25</v>
      </c>
      <c r="L6" s="189">
        <v>585</v>
      </c>
      <c r="M6" s="189">
        <v>100</v>
      </c>
      <c r="N6" s="4">
        <f t="shared" si="1"/>
        <v>2</v>
      </c>
      <c r="O6" s="189">
        <v>335</v>
      </c>
      <c r="P6" s="4">
        <f t="shared" si="2"/>
        <v>1</v>
      </c>
      <c r="Q6" s="189">
        <v>723</v>
      </c>
      <c r="R6" s="173" t="s">
        <v>181</v>
      </c>
      <c r="S6" s="189">
        <v>100</v>
      </c>
      <c r="T6" s="4">
        <f t="shared" si="3"/>
        <v>2</v>
      </c>
      <c r="U6" s="189"/>
      <c r="V6" s="4">
        <f t="shared" si="4"/>
        <v>0</v>
      </c>
      <c r="W6" s="189">
        <v>17752</v>
      </c>
      <c r="X6" s="5">
        <f t="shared" si="5"/>
        <v>2.98</v>
      </c>
      <c r="Y6" s="4">
        <f t="shared" si="6"/>
        <v>1</v>
      </c>
      <c r="Z6" s="189">
        <v>6431</v>
      </c>
      <c r="AA6" s="4">
        <f t="shared" si="7"/>
        <v>1</v>
      </c>
      <c r="AB6" s="189">
        <v>95</v>
      </c>
      <c r="AC6" s="4">
        <f t="shared" si="8"/>
        <v>2</v>
      </c>
      <c r="AD6" s="189">
        <v>94</v>
      </c>
      <c r="AE6" s="4">
        <f t="shared" si="9"/>
        <v>2</v>
      </c>
      <c r="AF6" s="189">
        <v>4866</v>
      </c>
      <c r="AG6" s="5">
        <f t="shared" si="10"/>
        <v>8.3179487179487186</v>
      </c>
      <c r="AH6" s="4">
        <f t="shared" si="11"/>
        <v>2</v>
      </c>
      <c r="AI6" s="189">
        <v>3840</v>
      </c>
      <c r="AJ6" s="6">
        <f t="shared" si="12"/>
        <v>6.9565217391304346</v>
      </c>
      <c r="AK6" s="4">
        <f t="shared" si="13"/>
        <v>2</v>
      </c>
      <c r="AL6" s="189">
        <v>1850</v>
      </c>
      <c r="AM6" s="6">
        <f t="shared" si="14"/>
        <v>40.217391304347828</v>
      </c>
      <c r="AN6" s="4">
        <f t="shared" si="15"/>
        <v>3</v>
      </c>
      <c r="AO6" s="97">
        <f t="shared" si="16"/>
        <v>19</v>
      </c>
      <c r="AP6" s="97">
        <f t="shared" ref="AP6:AP14" si="20">ROUND(AO6/$AO$2*100,0)</f>
        <v>95</v>
      </c>
      <c r="AQ6" s="94" t="str">
        <f t="shared" si="17"/>
        <v>нет</v>
      </c>
      <c r="AR6" s="94" t="str">
        <f t="shared" si="18"/>
        <v>нет</v>
      </c>
      <c r="AS6" s="94" t="str">
        <f t="shared" si="19"/>
        <v>нет</v>
      </c>
    </row>
    <row r="7" spans="1:47" ht="30" customHeight="1">
      <c r="A7" s="23">
        <v>1</v>
      </c>
      <c r="B7" s="38" t="s">
        <v>98</v>
      </c>
      <c r="C7" s="271" t="s">
        <v>335</v>
      </c>
      <c r="D7" s="189">
        <v>27</v>
      </c>
      <c r="E7" s="225">
        <v>18</v>
      </c>
      <c r="F7" s="225">
        <v>69</v>
      </c>
      <c r="G7" s="225">
        <v>401</v>
      </c>
      <c r="H7" s="255">
        <v>408</v>
      </c>
      <c r="I7" s="189">
        <v>409</v>
      </c>
      <c r="J7" s="4">
        <f t="shared" si="0"/>
        <v>1</v>
      </c>
      <c r="K7" s="189">
        <v>27</v>
      </c>
      <c r="L7" s="189">
        <v>502</v>
      </c>
      <c r="M7" s="189">
        <v>100</v>
      </c>
      <c r="N7" s="4">
        <f t="shared" si="1"/>
        <v>2</v>
      </c>
      <c r="O7" s="189">
        <v>646</v>
      </c>
      <c r="P7" s="4">
        <f t="shared" si="2"/>
        <v>1</v>
      </c>
      <c r="Q7" s="189">
        <v>662</v>
      </c>
      <c r="R7" s="147" t="s">
        <v>181</v>
      </c>
      <c r="S7" s="189">
        <v>96</v>
      </c>
      <c r="T7" s="4">
        <f t="shared" si="3"/>
        <v>2</v>
      </c>
      <c r="U7" s="189"/>
      <c r="V7" s="4">
        <f t="shared" si="4"/>
        <v>0</v>
      </c>
      <c r="W7" s="189">
        <v>14359</v>
      </c>
      <c r="X7" s="5">
        <f t="shared" si="5"/>
        <v>3.25</v>
      </c>
      <c r="Y7" s="4">
        <f t="shared" si="6"/>
        <v>1</v>
      </c>
      <c r="Z7" s="189">
        <v>5743</v>
      </c>
      <c r="AA7" s="4">
        <f t="shared" si="7"/>
        <v>1</v>
      </c>
      <c r="AB7" s="189">
        <v>100</v>
      </c>
      <c r="AC7" s="4">
        <f t="shared" si="8"/>
        <v>2</v>
      </c>
      <c r="AD7" s="189">
        <v>100</v>
      </c>
      <c r="AE7" s="4">
        <f t="shared" si="9"/>
        <v>2</v>
      </c>
      <c r="AF7" s="189">
        <v>3542</v>
      </c>
      <c r="AG7" s="5">
        <f t="shared" si="10"/>
        <v>7.0557768924302788</v>
      </c>
      <c r="AH7" s="4">
        <f t="shared" si="11"/>
        <v>2</v>
      </c>
      <c r="AI7" s="189">
        <v>1319</v>
      </c>
      <c r="AJ7" s="6">
        <f t="shared" si="12"/>
        <v>3.2249388753056234</v>
      </c>
      <c r="AK7" s="4">
        <f t="shared" si="13"/>
        <v>1</v>
      </c>
      <c r="AL7" s="189">
        <v>1430</v>
      </c>
      <c r="AM7" s="6">
        <f t="shared" si="14"/>
        <v>52.962962962962962</v>
      </c>
      <c r="AN7" s="4">
        <f t="shared" si="15"/>
        <v>3</v>
      </c>
      <c r="AO7" s="97">
        <f t="shared" si="16"/>
        <v>18</v>
      </c>
      <c r="AP7" s="97">
        <f t="shared" si="20"/>
        <v>90</v>
      </c>
      <c r="AQ7" s="94" t="str">
        <f t="shared" si="17"/>
        <v>нет</v>
      </c>
      <c r="AR7" s="94" t="str">
        <f t="shared" si="18"/>
        <v>нет</v>
      </c>
      <c r="AS7" s="94" t="str">
        <f t="shared" si="19"/>
        <v>нет</v>
      </c>
    </row>
    <row r="8" spans="1:47" ht="30" customHeight="1">
      <c r="A8" s="23">
        <v>2</v>
      </c>
      <c r="B8" s="38" t="s">
        <v>100</v>
      </c>
      <c r="C8" s="271" t="s">
        <v>336</v>
      </c>
      <c r="D8" s="189">
        <v>18</v>
      </c>
      <c r="E8" s="225">
        <v>9</v>
      </c>
      <c r="F8" s="225">
        <v>39</v>
      </c>
      <c r="G8" s="225">
        <v>204</v>
      </c>
      <c r="H8" s="255">
        <v>211</v>
      </c>
      <c r="I8" s="189">
        <v>206</v>
      </c>
      <c r="J8" s="4">
        <f t="shared" si="0"/>
        <v>1</v>
      </c>
      <c r="K8" s="189">
        <v>14</v>
      </c>
      <c r="L8" s="189">
        <v>231</v>
      </c>
      <c r="M8" s="189">
        <v>100</v>
      </c>
      <c r="N8" s="4">
        <f t="shared" si="1"/>
        <v>2</v>
      </c>
      <c r="O8" s="189">
        <v>241</v>
      </c>
      <c r="P8" s="4">
        <f t="shared" si="2"/>
        <v>1</v>
      </c>
      <c r="Q8" s="189">
        <v>264</v>
      </c>
      <c r="R8" s="173" t="s">
        <v>181</v>
      </c>
      <c r="S8" s="189">
        <v>95</v>
      </c>
      <c r="T8" s="4">
        <f t="shared" si="3"/>
        <v>2</v>
      </c>
      <c r="U8" s="189"/>
      <c r="V8" s="4">
        <f t="shared" si="4"/>
        <v>0</v>
      </c>
      <c r="W8" s="189">
        <v>6199</v>
      </c>
      <c r="X8" s="5">
        <f t="shared" si="5"/>
        <v>2.86</v>
      </c>
      <c r="Y8" s="4">
        <f t="shared" si="6"/>
        <v>1</v>
      </c>
      <c r="Z8" s="189">
        <v>2590</v>
      </c>
      <c r="AA8" s="4">
        <f t="shared" si="7"/>
        <v>1</v>
      </c>
      <c r="AB8" s="189">
        <v>91</v>
      </c>
      <c r="AC8" s="4">
        <f t="shared" si="8"/>
        <v>2</v>
      </c>
      <c r="AD8" s="189">
        <v>87</v>
      </c>
      <c r="AE8" s="4">
        <f t="shared" si="9"/>
        <v>1</v>
      </c>
      <c r="AF8" s="189">
        <v>547</v>
      </c>
      <c r="AG8" s="5">
        <f t="shared" si="10"/>
        <v>2.3679653679653678</v>
      </c>
      <c r="AH8" s="4">
        <f t="shared" si="11"/>
        <v>1</v>
      </c>
      <c r="AI8" s="189">
        <v>531</v>
      </c>
      <c r="AJ8" s="6">
        <f t="shared" si="12"/>
        <v>2.5776699029126213</v>
      </c>
      <c r="AK8" s="4">
        <f t="shared" si="13"/>
        <v>1</v>
      </c>
      <c r="AL8" s="189">
        <v>848</v>
      </c>
      <c r="AM8" s="6">
        <f t="shared" si="14"/>
        <v>47.111111111111114</v>
      </c>
      <c r="AN8" s="4">
        <f t="shared" si="15"/>
        <v>3</v>
      </c>
      <c r="AO8" s="97">
        <f t="shared" si="16"/>
        <v>16</v>
      </c>
      <c r="AP8" s="97">
        <f t="shared" si="20"/>
        <v>80</v>
      </c>
      <c r="AQ8" s="94" t="str">
        <f t="shared" si="17"/>
        <v>нет</v>
      </c>
      <c r="AR8" s="94" t="str">
        <f t="shared" si="18"/>
        <v>нет</v>
      </c>
      <c r="AS8" s="94" t="str">
        <f t="shared" si="19"/>
        <v>нет</v>
      </c>
    </row>
    <row r="9" spans="1:47" ht="30" customHeight="1">
      <c r="A9" s="23">
        <v>7</v>
      </c>
      <c r="B9" s="38" t="s">
        <v>102</v>
      </c>
      <c r="C9" s="271" t="s">
        <v>341</v>
      </c>
      <c r="D9" s="189">
        <v>21</v>
      </c>
      <c r="E9" s="225">
        <v>11</v>
      </c>
      <c r="F9" s="225">
        <v>8</v>
      </c>
      <c r="G9" s="225">
        <v>71</v>
      </c>
      <c r="H9" s="255">
        <v>71</v>
      </c>
      <c r="I9" s="189">
        <v>70</v>
      </c>
      <c r="J9" s="4">
        <f t="shared" si="0"/>
        <v>1</v>
      </c>
      <c r="K9" s="189">
        <v>12</v>
      </c>
      <c r="L9" s="189">
        <v>69</v>
      </c>
      <c r="M9" s="189">
        <v>100</v>
      </c>
      <c r="N9" s="4">
        <f t="shared" si="1"/>
        <v>2</v>
      </c>
      <c r="O9" s="189">
        <v>336</v>
      </c>
      <c r="P9" s="4">
        <f t="shared" si="2"/>
        <v>1</v>
      </c>
      <c r="Q9" s="189">
        <v>336</v>
      </c>
      <c r="R9" s="173" t="s">
        <v>181</v>
      </c>
      <c r="S9" s="189">
        <v>86</v>
      </c>
      <c r="T9" s="4">
        <f t="shared" si="3"/>
        <v>1</v>
      </c>
      <c r="U9" s="189"/>
      <c r="V9" s="4">
        <f t="shared" si="4"/>
        <v>0</v>
      </c>
      <c r="W9" s="189">
        <v>4007</v>
      </c>
      <c r="X9" s="5">
        <f t="shared" si="5"/>
        <v>4.97</v>
      </c>
      <c r="Y9" s="4">
        <f t="shared" si="6"/>
        <v>1</v>
      </c>
      <c r="Z9" s="189">
        <v>456</v>
      </c>
      <c r="AA9" s="4">
        <f t="shared" si="7"/>
        <v>1</v>
      </c>
      <c r="AB9" s="189">
        <v>96</v>
      </c>
      <c r="AC9" s="4">
        <f t="shared" si="8"/>
        <v>2</v>
      </c>
      <c r="AD9" s="189">
        <v>93</v>
      </c>
      <c r="AE9" s="4">
        <f t="shared" si="9"/>
        <v>2</v>
      </c>
      <c r="AF9" s="189">
        <v>192</v>
      </c>
      <c r="AG9" s="5">
        <f t="shared" si="10"/>
        <v>2.7826086956521738</v>
      </c>
      <c r="AH9" s="4">
        <f t="shared" si="11"/>
        <v>1</v>
      </c>
      <c r="AI9" s="189">
        <v>174</v>
      </c>
      <c r="AJ9" s="6">
        <f t="shared" si="12"/>
        <v>2.4857142857142858</v>
      </c>
      <c r="AK9" s="4">
        <f t="shared" si="13"/>
        <v>1</v>
      </c>
      <c r="AL9" s="189">
        <v>545</v>
      </c>
      <c r="AM9" s="6">
        <f t="shared" si="14"/>
        <v>25.952380952380953</v>
      </c>
      <c r="AN9" s="4">
        <f t="shared" si="15"/>
        <v>3</v>
      </c>
      <c r="AO9" s="97">
        <f t="shared" si="16"/>
        <v>16</v>
      </c>
      <c r="AP9" s="97">
        <f t="shared" si="20"/>
        <v>80</v>
      </c>
      <c r="AQ9" s="94" t="str">
        <f t="shared" si="17"/>
        <v>нет</v>
      </c>
      <c r="AR9" s="94" t="str">
        <f t="shared" si="18"/>
        <v>нет</v>
      </c>
      <c r="AS9" s="94" t="str">
        <f t="shared" si="19"/>
        <v>нет</v>
      </c>
    </row>
    <row r="10" spans="1:47" ht="30" customHeight="1">
      <c r="A10" s="23">
        <v>10</v>
      </c>
      <c r="B10" s="38" t="s">
        <v>105</v>
      </c>
      <c r="C10" s="271" t="s">
        <v>344</v>
      </c>
      <c r="D10" s="189">
        <v>16</v>
      </c>
      <c r="E10" s="225">
        <v>11</v>
      </c>
      <c r="F10" s="225">
        <v>5</v>
      </c>
      <c r="G10" s="225">
        <v>26</v>
      </c>
      <c r="H10" s="255">
        <v>26</v>
      </c>
      <c r="I10" s="189">
        <v>26</v>
      </c>
      <c r="J10" s="4">
        <f t="shared" si="0"/>
        <v>1</v>
      </c>
      <c r="K10" s="189">
        <v>11</v>
      </c>
      <c r="L10" s="189">
        <v>20</v>
      </c>
      <c r="M10" s="189">
        <v>100</v>
      </c>
      <c r="N10" s="4">
        <f t="shared" si="1"/>
        <v>2</v>
      </c>
      <c r="O10" s="189">
        <v>211</v>
      </c>
      <c r="P10" s="4">
        <f t="shared" si="2"/>
        <v>1</v>
      </c>
      <c r="Q10" s="189">
        <v>271</v>
      </c>
      <c r="R10" s="147" t="s">
        <v>181</v>
      </c>
      <c r="S10" s="189">
        <v>100</v>
      </c>
      <c r="T10" s="4">
        <f t="shared" si="3"/>
        <v>2</v>
      </c>
      <c r="U10" s="189"/>
      <c r="V10" s="4">
        <f t="shared" si="4"/>
        <v>0</v>
      </c>
      <c r="W10" s="189">
        <v>1700</v>
      </c>
      <c r="X10" s="5">
        <f t="shared" si="5"/>
        <v>6.23</v>
      </c>
      <c r="Y10" s="4">
        <f t="shared" si="6"/>
        <v>1</v>
      </c>
      <c r="Z10" s="189">
        <v>41</v>
      </c>
      <c r="AA10" s="4">
        <f t="shared" si="7"/>
        <v>0</v>
      </c>
      <c r="AB10" s="189">
        <v>100</v>
      </c>
      <c r="AC10" s="4">
        <f t="shared" si="8"/>
        <v>2</v>
      </c>
      <c r="AD10" s="189">
        <v>99</v>
      </c>
      <c r="AE10" s="4">
        <f t="shared" si="9"/>
        <v>2</v>
      </c>
      <c r="AF10" s="189">
        <v>72</v>
      </c>
      <c r="AG10" s="5">
        <f t="shared" si="10"/>
        <v>3.6</v>
      </c>
      <c r="AH10" s="4">
        <f t="shared" si="11"/>
        <v>1</v>
      </c>
      <c r="AI10" s="189">
        <v>267</v>
      </c>
      <c r="AJ10" s="6">
        <f t="shared" si="12"/>
        <v>10.26923076923077</v>
      </c>
      <c r="AK10" s="4">
        <f t="shared" si="13"/>
        <v>2</v>
      </c>
      <c r="AL10" s="189">
        <v>286</v>
      </c>
      <c r="AM10" s="6">
        <f t="shared" si="14"/>
        <v>17.875</v>
      </c>
      <c r="AN10" s="4">
        <f t="shared" si="15"/>
        <v>2</v>
      </c>
      <c r="AO10" s="97">
        <f t="shared" si="16"/>
        <v>16</v>
      </c>
      <c r="AP10" s="97">
        <f t="shared" si="20"/>
        <v>80</v>
      </c>
      <c r="AQ10" s="94" t="str">
        <f t="shared" si="17"/>
        <v>нет</v>
      </c>
      <c r="AR10" s="94" t="str">
        <f t="shared" si="18"/>
        <v>нет</v>
      </c>
      <c r="AS10" s="94" t="str">
        <f t="shared" si="19"/>
        <v>нет</v>
      </c>
    </row>
    <row r="11" spans="1:47" ht="30" customHeight="1">
      <c r="A11" s="23">
        <v>11</v>
      </c>
      <c r="B11" s="39" t="s">
        <v>106</v>
      </c>
      <c r="C11" s="271" t="s">
        <v>345</v>
      </c>
      <c r="D11" s="189">
        <v>9</v>
      </c>
      <c r="E11" s="225">
        <v>4</v>
      </c>
      <c r="F11" s="225">
        <v>40</v>
      </c>
      <c r="G11" s="225">
        <v>79</v>
      </c>
      <c r="H11" s="255">
        <v>80</v>
      </c>
      <c r="I11" s="189">
        <v>81</v>
      </c>
      <c r="J11" s="4">
        <f t="shared" si="0"/>
        <v>1</v>
      </c>
      <c r="K11" s="189">
        <v>4</v>
      </c>
      <c r="L11" s="189">
        <v>118</v>
      </c>
      <c r="M11" s="189">
        <v>100</v>
      </c>
      <c r="N11" s="4">
        <f t="shared" si="1"/>
        <v>2</v>
      </c>
      <c r="O11" s="189">
        <v>47</v>
      </c>
      <c r="P11" s="35">
        <f>IF(O11/E11&gt;=9,1,0)</f>
        <v>1</v>
      </c>
      <c r="Q11" s="189">
        <v>96</v>
      </c>
      <c r="R11" s="173" t="s">
        <v>181</v>
      </c>
      <c r="S11" s="189">
        <v>100</v>
      </c>
      <c r="T11" s="4">
        <f t="shared" si="3"/>
        <v>2</v>
      </c>
      <c r="U11" s="189"/>
      <c r="V11" s="4">
        <f t="shared" si="4"/>
        <v>0</v>
      </c>
      <c r="W11" s="189">
        <v>2545</v>
      </c>
      <c r="X11" s="5">
        <f t="shared" si="5"/>
        <v>4.7699999999999996</v>
      </c>
      <c r="Y11" s="4">
        <f t="shared" si="6"/>
        <v>1</v>
      </c>
      <c r="Z11" s="189">
        <v>400</v>
      </c>
      <c r="AA11" s="4">
        <f t="shared" si="7"/>
        <v>0</v>
      </c>
      <c r="AB11" s="189">
        <v>100</v>
      </c>
      <c r="AC11" s="4">
        <f t="shared" si="8"/>
        <v>2</v>
      </c>
      <c r="AD11" s="189">
        <v>100</v>
      </c>
      <c r="AE11" s="35">
        <f>IF(AD11&gt;=70,2,IF(AD11&gt;=60,1,0))</f>
        <v>2</v>
      </c>
      <c r="AF11" s="189">
        <v>945</v>
      </c>
      <c r="AG11" s="5">
        <f t="shared" si="10"/>
        <v>8.0084745762711869</v>
      </c>
      <c r="AH11" s="4">
        <f t="shared" si="11"/>
        <v>2</v>
      </c>
      <c r="AI11" s="189">
        <v>301</v>
      </c>
      <c r="AJ11" s="6">
        <f t="shared" si="12"/>
        <v>3.7160493827160495</v>
      </c>
      <c r="AK11" s="4">
        <f t="shared" si="13"/>
        <v>1</v>
      </c>
      <c r="AL11" s="189">
        <v>202</v>
      </c>
      <c r="AM11" s="6">
        <f t="shared" si="14"/>
        <v>22.444444444444443</v>
      </c>
      <c r="AN11" s="4">
        <f t="shared" si="15"/>
        <v>2</v>
      </c>
      <c r="AO11" s="97">
        <f t="shared" si="16"/>
        <v>16</v>
      </c>
      <c r="AP11" s="97">
        <f t="shared" si="20"/>
        <v>80</v>
      </c>
      <c r="AQ11" s="94" t="str">
        <f t="shared" si="17"/>
        <v>нет</v>
      </c>
      <c r="AR11" s="94" t="str">
        <f t="shared" si="18"/>
        <v>нет</v>
      </c>
      <c r="AS11" s="94" t="str">
        <f t="shared" si="19"/>
        <v>нет</v>
      </c>
    </row>
    <row r="12" spans="1:47" ht="30" customHeight="1">
      <c r="A12" s="23">
        <v>3</v>
      </c>
      <c r="B12" s="38" t="s">
        <v>206</v>
      </c>
      <c r="C12" s="271" t="s">
        <v>337</v>
      </c>
      <c r="D12" s="189">
        <v>19</v>
      </c>
      <c r="E12" s="225">
        <v>9</v>
      </c>
      <c r="F12" s="225">
        <v>23</v>
      </c>
      <c r="G12" s="225">
        <v>122</v>
      </c>
      <c r="H12" s="255">
        <v>123</v>
      </c>
      <c r="I12" s="189">
        <v>123</v>
      </c>
      <c r="J12" s="4">
        <f t="shared" si="0"/>
        <v>1</v>
      </c>
      <c r="K12" s="189">
        <v>9</v>
      </c>
      <c r="L12" s="189">
        <v>126</v>
      </c>
      <c r="M12" s="189">
        <v>100</v>
      </c>
      <c r="N12" s="4">
        <f t="shared" si="1"/>
        <v>2</v>
      </c>
      <c r="O12" s="189">
        <v>137</v>
      </c>
      <c r="P12" s="4">
        <f>IF(O12/E12&gt;=13,1,0)</f>
        <v>1</v>
      </c>
      <c r="Q12" s="189">
        <v>244</v>
      </c>
      <c r="R12" s="147" t="s">
        <v>181</v>
      </c>
      <c r="S12" s="189">
        <v>71</v>
      </c>
      <c r="T12" s="4">
        <f t="shared" si="3"/>
        <v>0</v>
      </c>
      <c r="U12" s="189"/>
      <c r="V12" s="4">
        <f t="shared" si="4"/>
        <v>0</v>
      </c>
      <c r="W12" s="189">
        <v>6080</v>
      </c>
      <c r="X12" s="5">
        <f t="shared" si="5"/>
        <v>4.68</v>
      </c>
      <c r="Y12" s="4">
        <f t="shared" si="6"/>
        <v>1</v>
      </c>
      <c r="Z12" s="189">
        <v>1384</v>
      </c>
      <c r="AA12" s="4">
        <f t="shared" si="7"/>
        <v>1</v>
      </c>
      <c r="AB12" s="189">
        <v>96</v>
      </c>
      <c r="AC12" s="4">
        <f t="shared" si="8"/>
        <v>2</v>
      </c>
      <c r="AD12" s="189">
        <v>98</v>
      </c>
      <c r="AE12" s="4">
        <f>IF(AD12&gt;=90,2,IF(AD12&gt;=80,1,0))</f>
        <v>2</v>
      </c>
      <c r="AF12" s="189">
        <v>328</v>
      </c>
      <c r="AG12" s="5">
        <f t="shared" si="10"/>
        <v>2.6031746031746033</v>
      </c>
      <c r="AH12" s="4">
        <f t="shared" si="11"/>
        <v>1</v>
      </c>
      <c r="AI12" s="189">
        <v>341</v>
      </c>
      <c r="AJ12" s="6">
        <f t="shared" si="12"/>
        <v>2.7723577235772359</v>
      </c>
      <c r="AK12" s="4">
        <f t="shared" si="13"/>
        <v>1</v>
      </c>
      <c r="AL12" s="189">
        <v>726</v>
      </c>
      <c r="AM12" s="6">
        <f t="shared" si="14"/>
        <v>38.210526315789473</v>
      </c>
      <c r="AN12" s="4">
        <f t="shared" si="15"/>
        <v>3</v>
      </c>
      <c r="AO12" s="97">
        <f t="shared" si="16"/>
        <v>15</v>
      </c>
      <c r="AP12" s="97">
        <f t="shared" si="20"/>
        <v>75</v>
      </c>
      <c r="AQ12" s="94" t="str">
        <f t="shared" si="17"/>
        <v>нет</v>
      </c>
      <c r="AR12" s="94" t="str">
        <f t="shared" si="18"/>
        <v>нет</v>
      </c>
      <c r="AS12" s="94" t="str">
        <f t="shared" si="19"/>
        <v>нет</v>
      </c>
    </row>
    <row r="13" spans="1:47" ht="30" customHeight="1">
      <c r="A13" s="23">
        <v>4</v>
      </c>
      <c r="B13" s="38" t="s">
        <v>101</v>
      </c>
      <c r="C13" s="271" t="s">
        <v>338</v>
      </c>
      <c r="D13" s="189">
        <v>49</v>
      </c>
      <c r="E13" s="225">
        <v>27</v>
      </c>
      <c r="F13" s="225">
        <v>142</v>
      </c>
      <c r="G13" s="225">
        <v>640</v>
      </c>
      <c r="H13" s="255">
        <v>637</v>
      </c>
      <c r="I13" s="189">
        <v>638</v>
      </c>
      <c r="J13" s="4">
        <f t="shared" si="0"/>
        <v>1</v>
      </c>
      <c r="K13" s="189">
        <v>43</v>
      </c>
      <c r="L13" s="189">
        <v>797</v>
      </c>
      <c r="M13" s="189">
        <v>100</v>
      </c>
      <c r="N13" s="4">
        <f t="shared" si="1"/>
        <v>2</v>
      </c>
      <c r="O13" s="189">
        <v>445</v>
      </c>
      <c r="P13" s="4">
        <f>IF(O13/E13&gt;=13,1,0)</f>
        <v>1</v>
      </c>
      <c r="Q13" s="189">
        <v>941</v>
      </c>
      <c r="R13" s="147" t="s">
        <v>181</v>
      </c>
      <c r="S13" s="189">
        <v>96</v>
      </c>
      <c r="T13" s="4">
        <f t="shared" si="3"/>
        <v>2</v>
      </c>
      <c r="U13" s="189"/>
      <c r="V13" s="4">
        <f t="shared" si="4"/>
        <v>0</v>
      </c>
      <c r="W13" s="189">
        <v>21944</v>
      </c>
      <c r="X13" s="5">
        <f t="shared" si="5"/>
        <v>3.4</v>
      </c>
      <c r="Y13" s="4">
        <f t="shared" si="6"/>
        <v>1</v>
      </c>
      <c r="Z13" s="189">
        <v>6244</v>
      </c>
      <c r="AA13" s="4">
        <f t="shared" si="7"/>
        <v>1</v>
      </c>
      <c r="AB13" s="189">
        <v>81</v>
      </c>
      <c r="AC13" s="4">
        <f t="shared" si="8"/>
        <v>1</v>
      </c>
      <c r="AD13" s="189">
        <v>80</v>
      </c>
      <c r="AE13" s="4">
        <f>IF(AD13&gt;=90,2,IF(AD13&gt;=80,1,0))</f>
        <v>1</v>
      </c>
      <c r="AF13" s="189">
        <v>3037</v>
      </c>
      <c r="AG13" s="5">
        <f t="shared" si="10"/>
        <v>3.8105395232120451</v>
      </c>
      <c r="AH13" s="4">
        <f t="shared" si="11"/>
        <v>1</v>
      </c>
      <c r="AI13" s="189">
        <v>1623</v>
      </c>
      <c r="AJ13" s="6">
        <f t="shared" si="12"/>
        <v>2.5438871473354232</v>
      </c>
      <c r="AK13" s="4">
        <f t="shared" si="13"/>
        <v>1</v>
      </c>
      <c r="AL13" s="189">
        <v>1678</v>
      </c>
      <c r="AM13" s="6">
        <f t="shared" si="14"/>
        <v>34.244897959183675</v>
      </c>
      <c r="AN13" s="4">
        <f t="shared" si="15"/>
        <v>3</v>
      </c>
      <c r="AO13" s="97">
        <f t="shared" si="16"/>
        <v>15</v>
      </c>
      <c r="AP13" s="97">
        <f t="shared" si="20"/>
        <v>75</v>
      </c>
      <c r="AQ13" s="94" t="str">
        <f t="shared" si="17"/>
        <v>нет</v>
      </c>
      <c r="AR13" s="94" t="str">
        <f t="shared" si="18"/>
        <v>нет</v>
      </c>
      <c r="AS13" s="94" t="str">
        <f t="shared" si="19"/>
        <v>нет</v>
      </c>
      <c r="AU13" t="s">
        <v>97</v>
      </c>
    </row>
    <row r="14" spans="1:47" ht="30" customHeight="1">
      <c r="A14" s="23">
        <v>9</v>
      </c>
      <c r="B14" s="38" t="s">
        <v>104</v>
      </c>
      <c r="C14" s="271" t="s">
        <v>343</v>
      </c>
      <c r="D14" s="189">
        <v>14</v>
      </c>
      <c r="E14" s="225">
        <v>9</v>
      </c>
      <c r="F14" s="225">
        <v>4</v>
      </c>
      <c r="G14" s="225">
        <v>39</v>
      </c>
      <c r="H14" s="255">
        <v>39</v>
      </c>
      <c r="I14" s="189">
        <v>39</v>
      </c>
      <c r="J14" s="4">
        <f t="shared" si="0"/>
        <v>1</v>
      </c>
      <c r="K14" s="189">
        <v>12</v>
      </c>
      <c r="L14" s="189">
        <v>47</v>
      </c>
      <c r="M14" s="189">
        <v>100</v>
      </c>
      <c r="N14" s="4">
        <f t="shared" si="1"/>
        <v>2</v>
      </c>
      <c r="O14" s="189">
        <v>371</v>
      </c>
      <c r="P14" s="4">
        <f>IF(O14/E14&gt;=13,1,0)</f>
        <v>1</v>
      </c>
      <c r="Q14" s="189">
        <v>319</v>
      </c>
      <c r="R14" s="147" t="s">
        <v>181</v>
      </c>
      <c r="S14" s="189">
        <v>91</v>
      </c>
      <c r="T14" s="4">
        <f t="shared" si="3"/>
        <v>2</v>
      </c>
      <c r="U14" s="189"/>
      <c r="V14" s="4">
        <f t="shared" si="4"/>
        <v>0</v>
      </c>
      <c r="W14" s="189">
        <v>2154</v>
      </c>
      <c r="X14" s="5">
        <f t="shared" si="5"/>
        <v>4.7300000000000004</v>
      </c>
      <c r="Y14" s="4">
        <f t="shared" si="6"/>
        <v>1</v>
      </c>
      <c r="Z14" s="189">
        <v>94</v>
      </c>
      <c r="AA14" s="4">
        <f t="shared" si="7"/>
        <v>0</v>
      </c>
      <c r="AB14" s="189">
        <v>98</v>
      </c>
      <c r="AC14" s="4">
        <f t="shared" si="8"/>
        <v>2</v>
      </c>
      <c r="AD14" s="189">
        <v>93</v>
      </c>
      <c r="AE14" s="4">
        <f>IF(AD14&gt;=90,2,IF(AD14&gt;=80,1,0))</f>
        <v>2</v>
      </c>
      <c r="AF14" s="189">
        <v>70</v>
      </c>
      <c r="AG14" s="5">
        <f t="shared" si="10"/>
        <v>1.4893617021276595</v>
      </c>
      <c r="AH14" s="4">
        <f t="shared" si="11"/>
        <v>1</v>
      </c>
      <c r="AI14" s="189">
        <v>0</v>
      </c>
      <c r="AJ14" s="6">
        <f t="shared" si="12"/>
        <v>0</v>
      </c>
      <c r="AK14" s="4">
        <f t="shared" si="13"/>
        <v>0</v>
      </c>
      <c r="AL14" s="189">
        <v>345</v>
      </c>
      <c r="AM14" s="6">
        <f t="shared" si="14"/>
        <v>24.642857142857142</v>
      </c>
      <c r="AN14" s="4">
        <f t="shared" si="15"/>
        <v>3</v>
      </c>
      <c r="AO14" s="97">
        <f t="shared" si="16"/>
        <v>15</v>
      </c>
      <c r="AP14" s="97">
        <f t="shared" si="20"/>
        <v>75</v>
      </c>
      <c r="AQ14" s="94" t="str">
        <f t="shared" si="17"/>
        <v>нет</v>
      </c>
      <c r="AR14" s="94" t="str">
        <f t="shared" si="18"/>
        <v>нет</v>
      </c>
      <c r="AS14" s="94" t="str">
        <f t="shared" si="19"/>
        <v>нет</v>
      </c>
    </row>
    <row r="15" spans="1:47" s="67" customFormat="1">
      <c r="I15" s="84"/>
    </row>
    <row r="16" spans="1:47" s="67" customFormat="1" ht="15.75" thickBot="1">
      <c r="I16" s="84"/>
    </row>
    <row r="17" spans="9:42" ht="16.5" thickBot="1">
      <c r="I17" s="84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2" t="s">
        <v>111</v>
      </c>
      <c r="AK17" s="363"/>
      <c r="AL17" s="363"/>
      <c r="AM17" s="363"/>
      <c r="AN17" s="364"/>
      <c r="AO17" s="58">
        <f>AVERAGE(AO4:AO14)</f>
        <v>16.727272727272727</v>
      </c>
      <c r="AP17" s="46">
        <f>ROUND(AO17/$AO$2*100,0)</f>
        <v>84</v>
      </c>
    </row>
    <row r="18" spans="9:42">
      <c r="I18" s="84"/>
    </row>
    <row r="19" spans="9:42">
      <c r="I19" s="84"/>
    </row>
    <row r="20" spans="9:42">
      <c r="I20" s="84"/>
    </row>
    <row r="21" spans="9:42">
      <c r="I21" s="84"/>
    </row>
    <row r="22" spans="9:42">
      <c r="I22" s="84"/>
    </row>
    <row r="23" spans="9:42">
      <c r="I23" s="12"/>
      <c r="N23" t="s">
        <v>97</v>
      </c>
    </row>
  </sheetData>
  <autoFilter ref="A1:AS12">
    <sortState ref="A4:AS14">
      <sortCondition descending="1" ref="AP1:AP12"/>
    </sortState>
  </autoFilter>
  <sortState ref="A4:AR14">
    <sortCondition ref="A4"/>
  </sortState>
  <mergeCells count="1">
    <mergeCell ref="AJ17:AN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3"/>
  <sheetViews>
    <sheetView zoomScale="80" zoomScaleNormal="80" workbookViewId="0">
      <pane xSplit="2" ySplit="3" topLeftCell="AG13" activePane="bottomRight" state="frozen"/>
      <selection activeCell="B3" sqref="B3"/>
      <selection pane="topRight" activeCell="B3" sqref="B3"/>
      <selection pane="bottomLeft" activeCell="B3" sqref="B3"/>
      <selection pane="bottomRight" activeCell="AV16" sqref="AV16"/>
    </sheetView>
  </sheetViews>
  <sheetFormatPr defaultColWidth="8.85546875" defaultRowHeight="15"/>
  <cols>
    <col min="1" max="1" width="6.42578125" bestFit="1" customWidth="1"/>
    <col min="2" max="2" width="44.7109375" customWidth="1"/>
    <col min="3" max="3" width="26.28515625" style="67" customWidth="1"/>
    <col min="4" max="4" width="14" customWidth="1"/>
    <col min="5" max="5" width="14.28515625" customWidth="1"/>
    <col min="6" max="6" width="16.140625" customWidth="1"/>
    <col min="7" max="7" width="18.5703125" customWidth="1"/>
    <col min="8" max="8" width="12.42578125" style="67" customWidth="1"/>
    <col min="9" max="9" width="14.28515625" customWidth="1"/>
    <col min="10" max="10" width="6.140625" customWidth="1"/>
    <col min="11" max="11" width="9.28515625" customWidth="1"/>
    <col min="12" max="12" width="11.7109375" customWidth="1"/>
    <col min="13" max="13" width="12.7109375" customWidth="1"/>
    <col min="14" max="14" width="6" bestFit="1" customWidth="1"/>
    <col min="15" max="15" width="12" customWidth="1"/>
    <col min="16" max="16" width="6" bestFit="1" customWidth="1"/>
    <col min="17" max="17" width="14.28515625" customWidth="1"/>
    <col min="18" max="18" width="15.85546875" style="67" hidden="1" customWidth="1"/>
    <col min="19" max="19" width="14" customWidth="1"/>
    <col min="20" max="20" width="6" bestFit="1" customWidth="1"/>
    <col min="21" max="21" width="12.7109375" customWidth="1"/>
    <col min="22" max="22" width="6" style="67" bestFit="1" customWidth="1"/>
    <col min="23" max="23" width="13.42578125" customWidth="1"/>
    <col min="24" max="24" width="8.42578125" bestFit="1" customWidth="1"/>
    <col min="25" max="25" width="6" bestFit="1" customWidth="1"/>
    <col min="26" max="26" width="13.42578125" customWidth="1"/>
    <col min="27" max="27" width="6" bestFit="1" customWidth="1"/>
    <col min="28" max="28" width="18.28515625" customWidth="1"/>
    <col min="29" max="29" width="6" bestFit="1" customWidth="1"/>
    <col min="30" max="30" width="15.140625" customWidth="1"/>
    <col min="31" max="31" width="6" bestFit="1" customWidth="1"/>
    <col min="32" max="32" width="17.28515625" customWidth="1"/>
    <col min="33" max="33" width="8.140625" customWidth="1"/>
    <col min="34" max="34" width="6" bestFit="1" customWidth="1"/>
    <col min="35" max="35" width="14.85546875" customWidth="1"/>
    <col min="36" max="37" width="6" bestFit="1" customWidth="1"/>
    <col min="38" max="38" width="15.42578125" customWidth="1"/>
    <col min="39" max="39" width="9.28515625" customWidth="1"/>
    <col min="40" max="40" width="7.42578125" customWidth="1"/>
    <col min="43" max="43" width="13.7109375" hidden="1" customWidth="1"/>
    <col min="44" max="44" width="12.140625" hidden="1" customWidth="1"/>
    <col min="45" max="45" width="13.140625" hidden="1" customWidth="1"/>
    <col min="46" max="47" width="0" hidden="1" customWidth="1"/>
  </cols>
  <sheetData>
    <row r="1" spans="1:45" s="7" customFormat="1" ht="139.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23">
        <v>2</v>
      </c>
      <c r="B4" s="37" t="s">
        <v>60</v>
      </c>
      <c r="C4" s="277" t="s">
        <v>347</v>
      </c>
      <c r="D4" s="243">
        <v>56</v>
      </c>
      <c r="E4" s="225">
        <v>26</v>
      </c>
      <c r="F4" s="225">
        <v>162</v>
      </c>
      <c r="G4" s="225">
        <v>663</v>
      </c>
      <c r="H4" s="217">
        <v>655</v>
      </c>
      <c r="I4" s="243">
        <v>662</v>
      </c>
      <c r="J4" s="4">
        <f t="shared" ref="J4:J16" si="0">IF(ABS((I4-H4)/H4)&lt;=0.1,1,0)</f>
        <v>1</v>
      </c>
      <c r="K4" s="243">
        <v>26</v>
      </c>
      <c r="L4" s="243">
        <v>667</v>
      </c>
      <c r="M4" s="243">
        <v>100</v>
      </c>
      <c r="N4" s="4">
        <f t="shared" ref="N4:N16" si="1">IF(M4&gt;=90,2,IF(M4&gt;=80,1,0))</f>
        <v>2</v>
      </c>
      <c r="O4" s="243">
        <v>780</v>
      </c>
      <c r="P4" s="4">
        <f t="shared" ref="P4:P16" si="2">IF(O4/E4&gt;=13,1,0)</f>
        <v>1</v>
      </c>
      <c r="Q4" s="243">
        <v>841</v>
      </c>
      <c r="R4" s="167" t="s">
        <v>181</v>
      </c>
      <c r="S4" s="243">
        <v>99</v>
      </c>
      <c r="T4" s="4">
        <f t="shared" ref="T4:T16" si="3">IF(S4&gt;=90,2,IF(S4&gt;=80,1,0))</f>
        <v>2</v>
      </c>
      <c r="U4" s="189"/>
      <c r="V4" s="4">
        <f t="shared" ref="V4:V16" si="4">IF(U4&gt;=90,2,IF(U4&gt;=80,1,0))</f>
        <v>0</v>
      </c>
      <c r="W4" s="243">
        <v>25300</v>
      </c>
      <c r="X4" s="5">
        <f t="shared" ref="X4:X16" si="5">ROUND($W4/($I4-$F4)/13,2)</f>
        <v>3.89</v>
      </c>
      <c r="Y4" s="4">
        <f t="shared" ref="Y4:Y13" si="6">IF(W4/(I4-F4)/13&gt;=2.5,1,0)</f>
        <v>1</v>
      </c>
      <c r="Z4" s="243">
        <v>9197</v>
      </c>
      <c r="AA4" s="4">
        <f t="shared" ref="AA4:AA13" si="7">IF(Z4/I4&gt;=6,1,0)</f>
        <v>1</v>
      </c>
      <c r="AB4" s="243">
        <v>99</v>
      </c>
      <c r="AC4" s="4">
        <f t="shared" ref="AC4:AC16" si="8">IF(AB4&gt;=90,2,IF(AB4&gt;=80,1,0))</f>
        <v>2</v>
      </c>
      <c r="AD4" s="243">
        <v>99</v>
      </c>
      <c r="AE4" s="4">
        <f t="shared" ref="AE4:AE16" si="9">IF(AD4&gt;=90,2,IF(AD4&gt;=80,1,0))</f>
        <v>2</v>
      </c>
      <c r="AF4" s="243">
        <v>9635</v>
      </c>
      <c r="AG4" s="5">
        <f t="shared" ref="AG4:AG16" si="10">AF4/L4</f>
        <v>14.44527736131934</v>
      </c>
      <c r="AH4" s="4">
        <f t="shared" ref="AH4:AH16" si="11">IF(AG4&gt;12,3,IF(AG4&gt;4,2,IF(AG4&gt;1,1,0)))</f>
        <v>3</v>
      </c>
      <c r="AI4" s="243">
        <v>7099</v>
      </c>
      <c r="AJ4" s="6">
        <f t="shared" ref="AJ4:AJ16" si="12">AI4/I4</f>
        <v>10.723564954682779</v>
      </c>
      <c r="AK4" s="4">
        <f t="shared" ref="AK4:AK16" si="13">IF(AJ4&gt;=4,2,IF(AJ4&gt;1,1,0))</f>
        <v>2</v>
      </c>
      <c r="AL4" s="243">
        <v>3073</v>
      </c>
      <c r="AM4" s="6">
        <f t="shared" ref="AM4:AM16" si="14">AL4/D4</f>
        <v>54.875</v>
      </c>
      <c r="AN4" s="4">
        <f t="shared" ref="AN4:AN16" si="15">IF(AM4&gt;23,3,IF(AM4&gt;12,2,IF(AM4&gt;4,1,0)))</f>
        <v>3</v>
      </c>
      <c r="AO4" s="97">
        <f t="shared" ref="AO4:AO13" si="16">J4+N4+P4+T4+V4+Y4+AA4+AC4+AE4+AH4+AK4+AN4</f>
        <v>20</v>
      </c>
      <c r="AP4" s="97">
        <f t="shared" ref="AP4:AP13" si="17">ROUND(AO4/$AO$2*100,0)</f>
        <v>100</v>
      </c>
      <c r="AQ4" s="94" t="str">
        <f t="shared" ref="AQ4:AQ16" si="18">IF(AND(OR($B$3="октябрь",$B$3="декабрь",$B$3="март",$B$3="май"),R4="четверть"),"выставляются","нет")</f>
        <v>нет</v>
      </c>
      <c r="AR4" s="94" t="str">
        <f t="shared" ref="AR4:AR16" si="19">IF(AND(OR($B$3="ноябрь",$B$3="февраль",$B$3="май"),$R4="триместр"),"выставляются","нет")</f>
        <v>нет</v>
      </c>
      <c r="AS4" s="94" t="str">
        <f t="shared" ref="AS4:AS16" si="20">IF(AND(OR($B$3="декабрь",$B$3="май"),$R4="полугодие"),"выставляются","нет")</f>
        <v>нет</v>
      </c>
    </row>
    <row r="5" spans="1:45" ht="30" customHeight="1">
      <c r="A5" s="23">
        <v>3</v>
      </c>
      <c r="B5" s="37" t="s">
        <v>61</v>
      </c>
      <c r="C5" s="277" t="s">
        <v>348</v>
      </c>
      <c r="D5" s="243">
        <v>43</v>
      </c>
      <c r="E5" s="225">
        <v>20</v>
      </c>
      <c r="F5" s="225">
        <v>98</v>
      </c>
      <c r="G5" s="225">
        <v>480</v>
      </c>
      <c r="H5" s="217">
        <v>479</v>
      </c>
      <c r="I5" s="243">
        <v>482</v>
      </c>
      <c r="J5" s="4">
        <f t="shared" si="0"/>
        <v>1</v>
      </c>
      <c r="K5" s="243">
        <v>20</v>
      </c>
      <c r="L5" s="243">
        <v>677</v>
      </c>
      <c r="M5" s="243">
        <v>100</v>
      </c>
      <c r="N5" s="4">
        <f t="shared" si="1"/>
        <v>2</v>
      </c>
      <c r="O5" s="243">
        <v>356</v>
      </c>
      <c r="P5" s="4">
        <f t="shared" si="2"/>
        <v>1</v>
      </c>
      <c r="Q5" s="243">
        <v>622</v>
      </c>
      <c r="R5" s="167" t="s">
        <v>181</v>
      </c>
      <c r="S5" s="243">
        <v>100</v>
      </c>
      <c r="T5" s="4">
        <f t="shared" si="3"/>
        <v>2</v>
      </c>
      <c r="U5" s="189"/>
      <c r="V5" s="4">
        <f t="shared" si="4"/>
        <v>0</v>
      </c>
      <c r="W5" s="243">
        <v>17936</v>
      </c>
      <c r="X5" s="5">
        <f t="shared" si="5"/>
        <v>3.59</v>
      </c>
      <c r="Y5" s="4">
        <f t="shared" si="6"/>
        <v>1</v>
      </c>
      <c r="Z5" s="243">
        <v>7039</v>
      </c>
      <c r="AA5" s="4">
        <f t="shared" si="7"/>
        <v>1</v>
      </c>
      <c r="AB5" s="243">
        <v>99</v>
      </c>
      <c r="AC5" s="4">
        <f t="shared" si="8"/>
        <v>2</v>
      </c>
      <c r="AD5" s="243">
        <v>99</v>
      </c>
      <c r="AE5" s="4">
        <f t="shared" si="9"/>
        <v>2</v>
      </c>
      <c r="AF5" s="243">
        <v>10899</v>
      </c>
      <c r="AG5" s="5">
        <f t="shared" si="10"/>
        <v>16.098966026587888</v>
      </c>
      <c r="AH5" s="4">
        <f t="shared" si="11"/>
        <v>3</v>
      </c>
      <c r="AI5" s="243">
        <v>4406</v>
      </c>
      <c r="AJ5" s="6">
        <f t="shared" si="12"/>
        <v>9.1410788381742734</v>
      </c>
      <c r="AK5" s="4">
        <f t="shared" si="13"/>
        <v>2</v>
      </c>
      <c r="AL5" s="243">
        <v>1772</v>
      </c>
      <c r="AM5" s="6">
        <f t="shared" si="14"/>
        <v>41.209302325581397</v>
      </c>
      <c r="AN5" s="4">
        <f t="shared" si="15"/>
        <v>3</v>
      </c>
      <c r="AO5" s="97">
        <f t="shared" si="16"/>
        <v>20</v>
      </c>
      <c r="AP5" s="97">
        <f t="shared" si="17"/>
        <v>100</v>
      </c>
      <c r="AQ5" s="94" t="str">
        <f t="shared" si="18"/>
        <v>нет</v>
      </c>
      <c r="AR5" s="94" t="str">
        <f t="shared" si="19"/>
        <v>нет</v>
      </c>
      <c r="AS5" s="94" t="str">
        <f t="shared" si="20"/>
        <v>нет</v>
      </c>
    </row>
    <row r="6" spans="1:45" ht="30" customHeight="1">
      <c r="A6" s="23">
        <v>4</v>
      </c>
      <c r="B6" s="37" t="s">
        <v>62</v>
      </c>
      <c r="C6" s="277" t="s">
        <v>349</v>
      </c>
      <c r="D6" s="243">
        <v>57</v>
      </c>
      <c r="E6" s="225">
        <v>32</v>
      </c>
      <c r="F6" s="225">
        <v>152</v>
      </c>
      <c r="G6" s="225">
        <v>780</v>
      </c>
      <c r="H6" s="217">
        <v>790</v>
      </c>
      <c r="I6" s="243">
        <v>793</v>
      </c>
      <c r="J6" s="4">
        <f t="shared" si="0"/>
        <v>1</v>
      </c>
      <c r="K6" s="243">
        <v>32</v>
      </c>
      <c r="L6" s="243">
        <v>852</v>
      </c>
      <c r="M6" s="243">
        <v>99</v>
      </c>
      <c r="N6" s="4">
        <f t="shared" si="1"/>
        <v>2</v>
      </c>
      <c r="O6" s="243">
        <v>768</v>
      </c>
      <c r="P6" s="4">
        <f t="shared" si="2"/>
        <v>1</v>
      </c>
      <c r="Q6" s="243">
        <v>1021</v>
      </c>
      <c r="R6" s="167" t="s">
        <v>181</v>
      </c>
      <c r="S6" s="243">
        <v>96</v>
      </c>
      <c r="T6" s="4">
        <f t="shared" si="3"/>
        <v>2</v>
      </c>
      <c r="U6" s="189"/>
      <c r="V6" s="4">
        <f t="shared" si="4"/>
        <v>0</v>
      </c>
      <c r="W6" s="243">
        <v>33912</v>
      </c>
      <c r="X6" s="5">
        <f t="shared" si="5"/>
        <v>4.07</v>
      </c>
      <c r="Y6" s="4">
        <f t="shared" si="6"/>
        <v>1</v>
      </c>
      <c r="Z6" s="243">
        <v>10520</v>
      </c>
      <c r="AA6" s="4">
        <f t="shared" si="7"/>
        <v>1</v>
      </c>
      <c r="AB6" s="243">
        <v>93</v>
      </c>
      <c r="AC6" s="4">
        <f t="shared" si="8"/>
        <v>2</v>
      </c>
      <c r="AD6" s="243">
        <v>91</v>
      </c>
      <c r="AE6" s="4">
        <f t="shared" si="9"/>
        <v>2</v>
      </c>
      <c r="AF6" s="243">
        <v>15506</v>
      </c>
      <c r="AG6" s="5">
        <f t="shared" si="10"/>
        <v>18.199530516431924</v>
      </c>
      <c r="AH6" s="4">
        <f t="shared" si="11"/>
        <v>3</v>
      </c>
      <c r="AI6" s="243">
        <v>8504</v>
      </c>
      <c r="AJ6" s="6">
        <f t="shared" si="12"/>
        <v>10.723833543505675</v>
      </c>
      <c r="AK6" s="4">
        <f t="shared" si="13"/>
        <v>2</v>
      </c>
      <c r="AL6" s="243">
        <v>2630</v>
      </c>
      <c r="AM6" s="6">
        <f t="shared" si="14"/>
        <v>46.140350877192979</v>
      </c>
      <c r="AN6" s="4">
        <f t="shared" si="15"/>
        <v>3</v>
      </c>
      <c r="AO6" s="97">
        <f t="shared" si="16"/>
        <v>20</v>
      </c>
      <c r="AP6" s="97">
        <f t="shared" si="17"/>
        <v>100</v>
      </c>
      <c r="AQ6" s="94" t="str">
        <f t="shared" si="18"/>
        <v>нет</v>
      </c>
      <c r="AR6" s="94" t="str">
        <f t="shared" si="19"/>
        <v>нет</v>
      </c>
      <c r="AS6" s="94" t="str">
        <f t="shared" si="20"/>
        <v>нет</v>
      </c>
    </row>
    <row r="7" spans="1:45" ht="30" customHeight="1">
      <c r="A7" s="23">
        <v>5</v>
      </c>
      <c r="B7" s="38" t="s">
        <v>228</v>
      </c>
      <c r="C7" s="277" t="s">
        <v>350</v>
      </c>
      <c r="D7" s="243">
        <v>26</v>
      </c>
      <c r="E7" s="225">
        <v>14</v>
      </c>
      <c r="F7" s="225">
        <v>0</v>
      </c>
      <c r="G7" s="225">
        <v>324</v>
      </c>
      <c r="H7" s="217">
        <v>329</v>
      </c>
      <c r="I7" s="243">
        <v>329</v>
      </c>
      <c r="J7" s="4">
        <f t="shared" si="0"/>
        <v>1</v>
      </c>
      <c r="K7" s="243">
        <v>14</v>
      </c>
      <c r="L7" s="243">
        <v>362</v>
      </c>
      <c r="M7" s="243">
        <v>100</v>
      </c>
      <c r="N7" s="4">
        <f t="shared" si="1"/>
        <v>2</v>
      </c>
      <c r="O7" s="243">
        <v>355</v>
      </c>
      <c r="P7" s="4">
        <f t="shared" si="2"/>
        <v>1</v>
      </c>
      <c r="Q7" s="243">
        <v>510</v>
      </c>
      <c r="R7" s="167" t="s">
        <v>181</v>
      </c>
      <c r="S7" s="243">
        <v>100</v>
      </c>
      <c r="T7" s="4">
        <f t="shared" si="3"/>
        <v>2</v>
      </c>
      <c r="U7" s="189"/>
      <c r="V7" s="4">
        <f t="shared" si="4"/>
        <v>0</v>
      </c>
      <c r="W7" s="243">
        <v>13380</v>
      </c>
      <c r="X7" s="5">
        <f t="shared" si="5"/>
        <v>3.13</v>
      </c>
      <c r="Y7" s="4">
        <f t="shared" si="6"/>
        <v>1</v>
      </c>
      <c r="Z7" s="243">
        <v>4801</v>
      </c>
      <c r="AA7" s="4">
        <f t="shared" si="7"/>
        <v>1</v>
      </c>
      <c r="AB7" s="243">
        <v>99</v>
      </c>
      <c r="AC7" s="4">
        <f t="shared" si="8"/>
        <v>2</v>
      </c>
      <c r="AD7" s="243">
        <v>99</v>
      </c>
      <c r="AE7" s="4">
        <f t="shared" si="9"/>
        <v>2</v>
      </c>
      <c r="AF7" s="243">
        <v>7178</v>
      </c>
      <c r="AG7" s="5">
        <f t="shared" si="10"/>
        <v>19.828729281767956</v>
      </c>
      <c r="AH7" s="4">
        <f t="shared" si="11"/>
        <v>3</v>
      </c>
      <c r="AI7" s="243">
        <v>4941</v>
      </c>
      <c r="AJ7" s="6">
        <f t="shared" si="12"/>
        <v>15.01823708206687</v>
      </c>
      <c r="AK7" s="4">
        <f t="shared" si="13"/>
        <v>2</v>
      </c>
      <c r="AL7" s="243">
        <v>936</v>
      </c>
      <c r="AM7" s="6">
        <f t="shared" si="14"/>
        <v>36</v>
      </c>
      <c r="AN7" s="4">
        <f t="shared" si="15"/>
        <v>3</v>
      </c>
      <c r="AO7" s="97">
        <f t="shared" si="16"/>
        <v>20</v>
      </c>
      <c r="AP7" s="97">
        <f t="shared" si="17"/>
        <v>100</v>
      </c>
      <c r="AQ7" s="94" t="str">
        <f t="shared" si="18"/>
        <v>нет</v>
      </c>
      <c r="AR7" s="94" t="str">
        <f t="shared" si="19"/>
        <v>нет</v>
      </c>
      <c r="AS7" s="94" t="str">
        <f t="shared" si="20"/>
        <v>нет</v>
      </c>
    </row>
    <row r="8" spans="1:45" ht="30" customHeight="1">
      <c r="A8" s="23">
        <v>6</v>
      </c>
      <c r="B8" s="37" t="s">
        <v>65</v>
      </c>
      <c r="C8" s="277" t="s">
        <v>351</v>
      </c>
      <c r="D8" s="243">
        <v>22</v>
      </c>
      <c r="E8" s="225">
        <v>11</v>
      </c>
      <c r="F8" s="225">
        <v>28</v>
      </c>
      <c r="G8" s="225">
        <v>152</v>
      </c>
      <c r="H8" s="217">
        <v>150</v>
      </c>
      <c r="I8" s="243">
        <v>152</v>
      </c>
      <c r="J8" s="4">
        <f t="shared" si="0"/>
        <v>1</v>
      </c>
      <c r="K8" s="243">
        <v>11</v>
      </c>
      <c r="L8" s="243">
        <v>208</v>
      </c>
      <c r="M8" s="243">
        <v>100</v>
      </c>
      <c r="N8" s="4">
        <f t="shared" si="1"/>
        <v>2</v>
      </c>
      <c r="O8" s="243">
        <v>266</v>
      </c>
      <c r="P8" s="4">
        <f t="shared" si="2"/>
        <v>1</v>
      </c>
      <c r="Q8" s="243">
        <v>297</v>
      </c>
      <c r="R8" s="167" t="s">
        <v>181</v>
      </c>
      <c r="S8" s="243">
        <v>98</v>
      </c>
      <c r="T8" s="4">
        <f t="shared" si="3"/>
        <v>2</v>
      </c>
      <c r="U8" s="189"/>
      <c r="V8" s="4">
        <f t="shared" si="4"/>
        <v>0</v>
      </c>
      <c r="W8" s="243">
        <v>5876</v>
      </c>
      <c r="X8" s="5">
        <f t="shared" si="5"/>
        <v>3.65</v>
      </c>
      <c r="Y8" s="4">
        <f t="shared" si="6"/>
        <v>1</v>
      </c>
      <c r="Z8" s="243">
        <v>2313</v>
      </c>
      <c r="AA8" s="4">
        <f t="shared" si="7"/>
        <v>1</v>
      </c>
      <c r="AB8" s="243">
        <v>98</v>
      </c>
      <c r="AC8" s="4">
        <f t="shared" si="8"/>
        <v>2</v>
      </c>
      <c r="AD8" s="243">
        <v>94</v>
      </c>
      <c r="AE8" s="4">
        <f t="shared" si="9"/>
        <v>2</v>
      </c>
      <c r="AF8" s="243">
        <v>1630</v>
      </c>
      <c r="AG8" s="5">
        <f t="shared" si="10"/>
        <v>7.8365384615384617</v>
      </c>
      <c r="AH8" s="4">
        <f t="shared" si="11"/>
        <v>2</v>
      </c>
      <c r="AI8" s="243">
        <v>1200</v>
      </c>
      <c r="AJ8" s="6">
        <f t="shared" si="12"/>
        <v>7.8947368421052628</v>
      </c>
      <c r="AK8" s="4">
        <f t="shared" si="13"/>
        <v>2</v>
      </c>
      <c r="AL8" s="243">
        <v>872</v>
      </c>
      <c r="AM8" s="6">
        <f t="shared" si="14"/>
        <v>39.636363636363633</v>
      </c>
      <c r="AN8" s="4">
        <f t="shared" si="15"/>
        <v>3</v>
      </c>
      <c r="AO8" s="97">
        <f t="shared" si="16"/>
        <v>19</v>
      </c>
      <c r="AP8" s="97">
        <f t="shared" si="17"/>
        <v>95</v>
      </c>
      <c r="AQ8" s="94" t="str">
        <f t="shared" si="18"/>
        <v>нет</v>
      </c>
      <c r="AR8" s="94" t="str">
        <f t="shared" si="19"/>
        <v>нет</v>
      </c>
      <c r="AS8" s="94" t="str">
        <f t="shared" si="20"/>
        <v>нет</v>
      </c>
    </row>
    <row r="9" spans="1:45" ht="30" customHeight="1">
      <c r="A9" s="23">
        <v>12</v>
      </c>
      <c r="B9" s="37" t="s">
        <v>69</v>
      </c>
      <c r="C9" s="277" t="s">
        <v>356</v>
      </c>
      <c r="D9" s="243">
        <v>25</v>
      </c>
      <c r="E9" s="225">
        <v>11</v>
      </c>
      <c r="F9" s="225">
        <v>20</v>
      </c>
      <c r="G9" s="225">
        <v>141</v>
      </c>
      <c r="H9" s="217">
        <v>139</v>
      </c>
      <c r="I9" s="243">
        <v>138</v>
      </c>
      <c r="J9" s="4">
        <f t="shared" si="0"/>
        <v>1</v>
      </c>
      <c r="K9" s="243">
        <v>18</v>
      </c>
      <c r="L9" s="243">
        <v>142</v>
      </c>
      <c r="M9" s="243">
        <v>100</v>
      </c>
      <c r="N9" s="4">
        <f t="shared" si="1"/>
        <v>2</v>
      </c>
      <c r="O9" s="243">
        <v>440</v>
      </c>
      <c r="P9" s="4">
        <f t="shared" si="2"/>
        <v>1</v>
      </c>
      <c r="Q9" s="243">
        <v>506</v>
      </c>
      <c r="R9" s="167" t="s">
        <v>181</v>
      </c>
      <c r="S9" s="243">
        <v>89</v>
      </c>
      <c r="T9" s="4">
        <f t="shared" si="3"/>
        <v>1</v>
      </c>
      <c r="U9" s="189"/>
      <c r="V9" s="4">
        <f t="shared" si="4"/>
        <v>0</v>
      </c>
      <c r="W9" s="243">
        <v>4358</v>
      </c>
      <c r="X9" s="5">
        <f t="shared" si="5"/>
        <v>2.84</v>
      </c>
      <c r="Y9" s="4">
        <f t="shared" si="6"/>
        <v>1</v>
      </c>
      <c r="Z9" s="243">
        <v>1947</v>
      </c>
      <c r="AA9" s="4">
        <f t="shared" si="7"/>
        <v>1</v>
      </c>
      <c r="AB9" s="243">
        <v>97</v>
      </c>
      <c r="AC9" s="4">
        <f t="shared" si="8"/>
        <v>2</v>
      </c>
      <c r="AD9" s="243">
        <v>95</v>
      </c>
      <c r="AE9" s="4">
        <f t="shared" si="9"/>
        <v>2</v>
      </c>
      <c r="AF9" s="243">
        <v>1170</v>
      </c>
      <c r="AG9" s="5">
        <f t="shared" si="10"/>
        <v>8.23943661971831</v>
      </c>
      <c r="AH9" s="4">
        <f t="shared" si="11"/>
        <v>2</v>
      </c>
      <c r="AI9" s="243">
        <v>600</v>
      </c>
      <c r="AJ9" s="6">
        <f t="shared" si="12"/>
        <v>4.3478260869565215</v>
      </c>
      <c r="AK9" s="4">
        <f t="shared" si="13"/>
        <v>2</v>
      </c>
      <c r="AL9" s="243">
        <v>816</v>
      </c>
      <c r="AM9" s="6">
        <f t="shared" si="14"/>
        <v>32.64</v>
      </c>
      <c r="AN9" s="4">
        <f t="shared" si="15"/>
        <v>3</v>
      </c>
      <c r="AO9" s="97">
        <f t="shared" si="16"/>
        <v>18</v>
      </c>
      <c r="AP9" s="97">
        <f t="shared" si="17"/>
        <v>90</v>
      </c>
      <c r="AQ9" s="94" t="str">
        <f t="shared" si="18"/>
        <v>нет</v>
      </c>
      <c r="AR9" s="94" t="str">
        <f t="shared" si="19"/>
        <v>нет</v>
      </c>
      <c r="AS9" s="94" t="str">
        <f t="shared" si="20"/>
        <v>нет</v>
      </c>
    </row>
    <row r="10" spans="1:45" ht="30" customHeight="1">
      <c r="A10" s="23">
        <v>1</v>
      </c>
      <c r="B10" s="37" t="s">
        <v>59</v>
      </c>
      <c r="C10" s="277" t="s">
        <v>346</v>
      </c>
      <c r="D10" s="243">
        <v>71</v>
      </c>
      <c r="E10" s="225">
        <v>33</v>
      </c>
      <c r="F10" s="225">
        <v>243</v>
      </c>
      <c r="G10" s="225">
        <v>808</v>
      </c>
      <c r="H10" s="217">
        <v>811</v>
      </c>
      <c r="I10" s="243">
        <v>809</v>
      </c>
      <c r="J10" s="4">
        <f t="shared" si="0"/>
        <v>1</v>
      </c>
      <c r="K10" s="243">
        <v>41</v>
      </c>
      <c r="L10" s="243">
        <v>1047</v>
      </c>
      <c r="M10" s="243">
        <v>100</v>
      </c>
      <c r="N10" s="4">
        <f t="shared" si="1"/>
        <v>2</v>
      </c>
      <c r="O10" s="243">
        <v>742</v>
      </c>
      <c r="P10" s="4">
        <f t="shared" si="2"/>
        <v>1</v>
      </c>
      <c r="Q10" s="243">
        <v>1109</v>
      </c>
      <c r="R10" s="167" t="s">
        <v>181</v>
      </c>
      <c r="S10" s="243">
        <v>82</v>
      </c>
      <c r="T10" s="4">
        <f t="shared" si="3"/>
        <v>1</v>
      </c>
      <c r="U10" s="189"/>
      <c r="V10" s="4">
        <f t="shared" si="4"/>
        <v>0</v>
      </c>
      <c r="W10" s="243">
        <v>22451</v>
      </c>
      <c r="X10" s="5">
        <f t="shared" si="5"/>
        <v>3.05</v>
      </c>
      <c r="Y10" s="4">
        <f t="shared" si="6"/>
        <v>1</v>
      </c>
      <c r="Z10" s="243">
        <v>6473</v>
      </c>
      <c r="AA10" s="4">
        <f t="shared" si="7"/>
        <v>1</v>
      </c>
      <c r="AB10" s="243">
        <v>91</v>
      </c>
      <c r="AC10" s="4">
        <f t="shared" si="8"/>
        <v>2</v>
      </c>
      <c r="AD10" s="243">
        <v>85</v>
      </c>
      <c r="AE10" s="4">
        <f t="shared" si="9"/>
        <v>1</v>
      </c>
      <c r="AF10" s="243">
        <v>5885</v>
      </c>
      <c r="AG10" s="5">
        <f t="shared" si="10"/>
        <v>5.6208213944603633</v>
      </c>
      <c r="AH10" s="4">
        <f t="shared" si="11"/>
        <v>2</v>
      </c>
      <c r="AI10" s="243">
        <v>4538</v>
      </c>
      <c r="AJ10" s="6">
        <f t="shared" si="12"/>
        <v>5.6093943139678615</v>
      </c>
      <c r="AK10" s="4">
        <f t="shared" si="13"/>
        <v>2</v>
      </c>
      <c r="AL10" s="243">
        <v>2053</v>
      </c>
      <c r="AM10" s="6">
        <f t="shared" si="14"/>
        <v>28.91549295774648</v>
      </c>
      <c r="AN10" s="4">
        <f t="shared" si="15"/>
        <v>3</v>
      </c>
      <c r="AO10" s="97">
        <f t="shared" si="16"/>
        <v>17</v>
      </c>
      <c r="AP10" s="97">
        <f t="shared" si="17"/>
        <v>85</v>
      </c>
      <c r="AQ10" s="94" t="str">
        <f t="shared" si="18"/>
        <v>нет</v>
      </c>
      <c r="AR10" s="94" t="str">
        <f t="shared" si="19"/>
        <v>нет</v>
      </c>
      <c r="AS10" s="94" t="str">
        <f t="shared" si="20"/>
        <v>нет</v>
      </c>
    </row>
    <row r="11" spans="1:45" ht="30" customHeight="1">
      <c r="A11" s="23">
        <v>7</v>
      </c>
      <c r="B11" s="37" t="s">
        <v>66</v>
      </c>
      <c r="C11" s="277" t="s">
        <v>352</v>
      </c>
      <c r="D11" s="243">
        <v>24</v>
      </c>
      <c r="E11" s="225">
        <v>11</v>
      </c>
      <c r="F11" s="225">
        <v>30</v>
      </c>
      <c r="G11" s="225">
        <v>135</v>
      </c>
      <c r="H11" s="217">
        <v>138</v>
      </c>
      <c r="I11" s="243">
        <v>138</v>
      </c>
      <c r="J11" s="4">
        <f t="shared" si="0"/>
        <v>1</v>
      </c>
      <c r="K11" s="243">
        <v>13</v>
      </c>
      <c r="L11" s="243">
        <v>144</v>
      </c>
      <c r="M11" s="243">
        <v>100</v>
      </c>
      <c r="N11" s="4">
        <f t="shared" si="1"/>
        <v>2</v>
      </c>
      <c r="O11" s="243">
        <v>238</v>
      </c>
      <c r="P11" s="4">
        <f t="shared" si="2"/>
        <v>1</v>
      </c>
      <c r="Q11" s="243">
        <v>331</v>
      </c>
      <c r="R11" s="167" t="s">
        <v>181</v>
      </c>
      <c r="S11" s="243">
        <v>99</v>
      </c>
      <c r="T11" s="4">
        <f t="shared" si="3"/>
        <v>2</v>
      </c>
      <c r="U11" s="189"/>
      <c r="V11" s="4">
        <f t="shared" si="4"/>
        <v>0</v>
      </c>
      <c r="W11" s="243">
        <v>7321</v>
      </c>
      <c r="X11" s="5">
        <f t="shared" si="5"/>
        <v>5.21</v>
      </c>
      <c r="Y11" s="4">
        <f t="shared" si="6"/>
        <v>1</v>
      </c>
      <c r="Z11" s="243">
        <v>661</v>
      </c>
      <c r="AA11" s="4">
        <f t="shared" si="7"/>
        <v>0</v>
      </c>
      <c r="AB11" s="243">
        <v>89</v>
      </c>
      <c r="AC11" s="4">
        <f t="shared" si="8"/>
        <v>1</v>
      </c>
      <c r="AD11" s="243">
        <v>94</v>
      </c>
      <c r="AE11" s="4">
        <f t="shared" si="9"/>
        <v>2</v>
      </c>
      <c r="AF11" s="243">
        <v>1083</v>
      </c>
      <c r="AG11" s="5">
        <f t="shared" si="10"/>
        <v>7.520833333333333</v>
      </c>
      <c r="AH11" s="4">
        <f t="shared" si="11"/>
        <v>2</v>
      </c>
      <c r="AI11" s="243">
        <v>948</v>
      </c>
      <c r="AJ11" s="6">
        <f t="shared" si="12"/>
        <v>6.8695652173913047</v>
      </c>
      <c r="AK11" s="4">
        <f t="shared" si="13"/>
        <v>2</v>
      </c>
      <c r="AL11" s="243">
        <v>792</v>
      </c>
      <c r="AM11" s="6">
        <f t="shared" si="14"/>
        <v>33</v>
      </c>
      <c r="AN11" s="4">
        <f t="shared" si="15"/>
        <v>3</v>
      </c>
      <c r="AO11" s="97">
        <f t="shared" si="16"/>
        <v>17</v>
      </c>
      <c r="AP11" s="97">
        <f t="shared" si="17"/>
        <v>85</v>
      </c>
      <c r="AQ11" s="94" t="str">
        <f t="shared" si="18"/>
        <v>нет</v>
      </c>
      <c r="AR11" s="94" t="str">
        <f t="shared" si="19"/>
        <v>нет</v>
      </c>
      <c r="AS11" s="94" t="str">
        <f t="shared" si="20"/>
        <v>нет</v>
      </c>
    </row>
    <row r="12" spans="1:45" ht="30" customHeight="1">
      <c r="A12" s="23">
        <v>13</v>
      </c>
      <c r="B12" s="37" t="s">
        <v>64</v>
      </c>
      <c r="C12" s="277" t="s">
        <v>357</v>
      </c>
      <c r="D12" s="243">
        <v>24</v>
      </c>
      <c r="E12" s="225">
        <v>11</v>
      </c>
      <c r="F12" s="225">
        <v>16</v>
      </c>
      <c r="G12" s="225">
        <v>116</v>
      </c>
      <c r="H12" s="217">
        <v>117</v>
      </c>
      <c r="I12" s="243">
        <v>117</v>
      </c>
      <c r="J12" s="4">
        <f t="shared" si="0"/>
        <v>1</v>
      </c>
      <c r="K12" s="243">
        <v>11</v>
      </c>
      <c r="L12" s="243">
        <v>162</v>
      </c>
      <c r="M12" s="243">
        <v>99</v>
      </c>
      <c r="N12" s="4">
        <f t="shared" si="1"/>
        <v>2</v>
      </c>
      <c r="O12" s="243">
        <v>495</v>
      </c>
      <c r="P12" s="4">
        <f t="shared" si="2"/>
        <v>1</v>
      </c>
      <c r="Q12" s="243">
        <v>459</v>
      </c>
      <c r="R12" s="167" t="s">
        <v>181</v>
      </c>
      <c r="S12" s="243">
        <v>84</v>
      </c>
      <c r="T12" s="4">
        <f t="shared" si="3"/>
        <v>1</v>
      </c>
      <c r="U12" s="189"/>
      <c r="V12" s="4">
        <f t="shared" si="4"/>
        <v>0</v>
      </c>
      <c r="W12" s="243">
        <v>4910</v>
      </c>
      <c r="X12" s="5">
        <f t="shared" si="5"/>
        <v>3.74</v>
      </c>
      <c r="Y12" s="4">
        <f t="shared" si="6"/>
        <v>1</v>
      </c>
      <c r="Z12" s="243">
        <v>1480</v>
      </c>
      <c r="AA12" s="4">
        <f t="shared" si="7"/>
        <v>1</v>
      </c>
      <c r="AB12" s="243">
        <v>94</v>
      </c>
      <c r="AC12" s="4">
        <f t="shared" si="8"/>
        <v>2</v>
      </c>
      <c r="AD12" s="243">
        <v>92</v>
      </c>
      <c r="AE12" s="4">
        <f t="shared" si="9"/>
        <v>2</v>
      </c>
      <c r="AF12" s="243">
        <v>309</v>
      </c>
      <c r="AG12" s="5">
        <f t="shared" si="10"/>
        <v>1.9074074074074074</v>
      </c>
      <c r="AH12" s="4">
        <f t="shared" si="11"/>
        <v>1</v>
      </c>
      <c r="AI12" s="243">
        <v>990</v>
      </c>
      <c r="AJ12" s="6">
        <f t="shared" si="12"/>
        <v>8.4615384615384617</v>
      </c>
      <c r="AK12" s="4">
        <f t="shared" si="13"/>
        <v>2</v>
      </c>
      <c r="AL12" s="243">
        <v>580</v>
      </c>
      <c r="AM12" s="6">
        <f t="shared" si="14"/>
        <v>24.166666666666668</v>
      </c>
      <c r="AN12" s="4">
        <f t="shared" si="15"/>
        <v>3</v>
      </c>
      <c r="AO12" s="97">
        <f t="shared" si="16"/>
        <v>17</v>
      </c>
      <c r="AP12" s="97">
        <f t="shared" si="17"/>
        <v>85</v>
      </c>
      <c r="AQ12" s="94" t="str">
        <f t="shared" si="18"/>
        <v>нет</v>
      </c>
      <c r="AR12" s="94" t="str">
        <f t="shared" si="19"/>
        <v>нет</v>
      </c>
      <c r="AS12" s="94" t="str">
        <f t="shared" si="20"/>
        <v>нет</v>
      </c>
    </row>
    <row r="13" spans="1:45" s="67" customFormat="1" ht="30" customHeight="1">
      <c r="A13" s="23">
        <v>8</v>
      </c>
      <c r="B13" s="37" t="s">
        <v>63</v>
      </c>
      <c r="C13" s="277" t="s">
        <v>353</v>
      </c>
      <c r="D13" s="243">
        <v>33</v>
      </c>
      <c r="E13" s="225">
        <v>17</v>
      </c>
      <c r="F13" s="225">
        <v>53</v>
      </c>
      <c r="G13" s="225">
        <v>278</v>
      </c>
      <c r="H13" s="217">
        <v>285</v>
      </c>
      <c r="I13" s="243">
        <v>281</v>
      </c>
      <c r="J13" s="4">
        <f t="shared" si="0"/>
        <v>1</v>
      </c>
      <c r="K13" s="243">
        <v>17</v>
      </c>
      <c r="L13" s="243">
        <v>272</v>
      </c>
      <c r="M13" s="243">
        <v>100</v>
      </c>
      <c r="N13" s="4">
        <f t="shared" si="1"/>
        <v>2</v>
      </c>
      <c r="O13" s="243">
        <v>566</v>
      </c>
      <c r="P13" s="4">
        <f t="shared" si="2"/>
        <v>1</v>
      </c>
      <c r="Q13" s="243">
        <v>462</v>
      </c>
      <c r="R13" s="167" t="s">
        <v>181</v>
      </c>
      <c r="S13" s="243">
        <v>83</v>
      </c>
      <c r="T13" s="4">
        <f t="shared" si="3"/>
        <v>1</v>
      </c>
      <c r="U13" s="189"/>
      <c r="V13" s="4">
        <f t="shared" si="4"/>
        <v>0</v>
      </c>
      <c r="W13" s="243">
        <v>10095</v>
      </c>
      <c r="X13" s="5">
        <f t="shared" si="5"/>
        <v>3.41</v>
      </c>
      <c r="Y13" s="4">
        <f t="shared" si="6"/>
        <v>1</v>
      </c>
      <c r="Z13" s="243">
        <v>4346</v>
      </c>
      <c r="AA13" s="4">
        <f t="shared" si="7"/>
        <v>1</v>
      </c>
      <c r="AB13" s="243">
        <v>95</v>
      </c>
      <c r="AC13" s="4">
        <f t="shared" si="8"/>
        <v>2</v>
      </c>
      <c r="AD13" s="243">
        <v>93</v>
      </c>
      <c r="AE13" s="4">
        <f t="shared" si="9"/>
        <v>2</v>
      </c>
      <c r="AF13" s="243">
        <v>685</v>
      </c>
      <c r="AG13" s="5">
        <f t="shared" si="10"/>
        <v>2.5183823529411766</v>
      </c>
      <c r="AH13" s="4">
        <f t="shared" si="11"/>
        <v>1</v>
      </c>
      <c r="AI13" s="243">
        <v>580</v>
      </c>
      <c r="AJ13" s="6">
        <f t="shared" si="12"/>
        <v>2.0640569395017794</v>
      </c>
      <c r="AK13" s="4">
        <f t="shared" si="13"/>
        <v>1</v>
      </c>
      <c r="AL13" s="243">
        <v>1205</v>
      </c>
      <c r="AM13" s="6">
        <f t="shared" si="14"/>
        <v>36.515151515151516</v>
      </c>
      <c r="AN13" s="4">
        <f t="shared" si="15"/>
        <v>3</v>
      </c>
      <c r="AO13" s="97">
        <f t="shared" si="16"/>
        <v>16</v>
      </c>
      <c r="AP13" s="97">
        <f t="shared" si="17"/>
        <v>80</v>
      </c>
      <c r="AQ13" s="166" t="str">
        <f t="shared" si="18"/>
        <v>нет</v>
      </c>
      <c r="AR13" s="166" t="str">
        <f t="shared" si="19"/>
        <v>нет</v>
      </c>
      <c r="AS13" s="166" t="str">
        <f t="shared" si="20"/>
        <v>нет</v>
      </c>
    </row>
    <row r="14" spans="1:45" s="67" customFormat="1" ht="30" customHeight="1">
      <c r="A14" s="23">
        <v>11</v>
      </c>
      <c r="B14" s="37" t="s">
        <v>58</v>
      </c>
      <c r="C14" s="277" t="s">
        <v>58</v>
      </c>
      <c r="D14" s="243">
        <v>26</v>
      </c>
      <c r="E14" s="225">
        <v>10</v>
      </c>
      <c r="F14" s="225">
        <v>15</v>
      </c>
      <c r="G14" s="225">
        <v>72</v>
      </c>
      <c r="H14" s="217">
        <v>73</v>
      </c>
      <c r="I14" s="243">
        <v>73</v>
      </c>
      <c r="J14" s="4">
        <f t="shared" si="0"/>
        <v>1</v>
      </c>
      <c r="K14" s="243">
        <v>24</v>
      </c>
      <c r="L14" s="243">
        <v>110</v>
      </c>
      <c r="M14" s="243">
        <v>100</v>
      </c>
      <c r="N14" s="4">
        <f t="shared" si="1"/>
        <v>2</v>
      </c>
      <c r="O14" s="243">
        <v>644</v>
      </c>
      <c r="P14" s="4">
        <f t="shared" si="2"/>
        <v>1</v>
      </c>
      <c r="Q14" s="243">
        <v>479</v>
      </c>
      <c r="R14" s="167" t="s">
        <v>181</v>
      </c>
      <c r="S14" s="243">
        <v>69</v>
      </c>
      <c r="T14" s="4">
        <f t="shared" si="3"/>
        <v>0</v>
      </c>
      <c r="U14" s="189"/>
      <c r="V14" s="4">
        <f t="shared" si="4"/>
        <v>0</v>
      </c>
      <c r="W14" s="243">
        <v>3882</v>
      </c>
      <c r="X14" s="5">
        <f t="shared" si="5"/>
        <v>5.15</v>
      </c>
      <c r="Y14" s="86">
        <f>IF(W14/(I14-F14)/13&gt;=1.5,1,0)</f>
        <v>1</v>
      </c>
      <c r="Z14" s="243">
        <v>916</v>
      </c>
      <c r="AA14" s="86">
        <f>IF(Z14/I14&gt;=3,1,0)</f>
        <v>1</v>
      </c>
      <c r="AB14" s="243">
        <v>98</v>
      </c>
      <c r="AC14" s="4">
        <f t="shared" si="8"/>
        <v>2</v>
      </c>
      <c r="AD14" s="243">
        <v>95</v>
      </c>
      <c r="AE14" s="135">
        <f t="shared" si="9"/>
        <v>2</v>
      </c>
      <c r="AF14" s="243">
        <v>21</v>
      </c>
      <c r="AG14" s="5">
        <f t="shared" si="10"/>
        <v>0.19090909090909092</v>
      </c>
      <c r="AH14" s="135">
        <f t="shared" si="11"/>
        <v>0</v>
      </c>
      <c r="AI14" s="243">
        <v>1</v>
      </c>
      <c r="AJ14" s="6">
        <f t="shared" si="12"/>
        <v>1.3698630136986301E-2</v>
      </c>
      <c r="AK14" s="135">
        <f t="shared" si="13"/>
        <v>0</v>
      </c>
      <c r="AL14" s="243">
        <v>448</v>
      </c>
      <c r="AM14" s="6">
        <f t="shared" si="14"/>
        <v>17.23076923076923</v>
      </c>
      <c r="AN14" s="4">
        <f t="shared" si="15"/>
        <v>2</v>
      </c>
      <c r="AO14" s="99">
        <f>J14+N14+P14+T14+V14+Y14+AA14+AC14+AN14</f>
        <v>10</v>
      </c>
      <c r="AP14" s="100">
        <f>ROUND(AO14/($AO$2-$AE$2-$AH$2-$AK$2)*100,0)</f>
        <v>77</v>
      </c>
      <c r="AQ14" s="166" t="str">
        <f t="shared" si="18"/>
        <v>нет</v>
      </c>
      <c r="AR14" s="166" t="str">
        <f t="shared" si="19"/>
        <v>нет</v>
      </c>
      <c r="AS14" s="166" t="str">
        <f t="shared" si="20"/>
        <v>нет</v>
      </c>
    </row>
    <row r="15" spans="1:45" s="67" customFormat="1" ht="30" customHeight="1">
      <c r="A15" s="23">
        <v>9</v>
      </c>
      <c r="B15" s="37" t="s">
        <v>68</v>
      </c>
      <c r="C15" s="277" t="s">
        <v>354</v>
      </c>
      <c r="D15" s="243">
        <v>15</v>
      </c>
      <c r="E15" s="225">
        <v>9</v>
      </c>
      <c r="F15" s="225">
        <v>7</v>
      </c>
      <c r="G15" s="225">
        <v>34</v>
      </c>
      <c r="H15" s="217">
        <v>32</v>
      </c>
      <c r="I15" s="243">
        <v>40</v>
      </c>
      <c r="J15" s="4">
        <f t="shared" si="0"/>
        <v>0</v>
      </c>
      <c r="K15" s="243">
        <v>14</v>
      </c>
      <c r="L15" s="243">
        <v>47</v>
      </c>
      <c r="M15" s="243">
        <v>100</v>
      </c>
      <c r="N15" s="4">
        <f t="shared" si="1"/>
        <v>2</v>
      </c>
      <c r="O15" s="243">
        <v>346</v>
      </c>
      <c r="P15" s="4">
        <f t="shared" si="2"/>
        <v>1</v>
      </c>
      <c r="Q15" s="243">
        <v>323</v>
      </c>
      <c r="R15" s="167" t="s">
        <v>181</v>
      </c>
      <c r="S15" s="243">
        <v>87</v>
      </c>
      <c r="T15" s="4">
        <f t="shared" si="3"/>
        <v>1</v>
      </c>
      <c r="U15" s="189"/>
      <c r="V15" s="4">
        <f t="shared" si="4"/>
        <v>0</v>
      </c>
      <c r="W15" s="243">
        <v>2620</v>
      </c>
      <c r="X15" s="5">
        <f t="shared" si="5"/>
        <v>6.11</v>
      </c>
      <c r="Y15" s="4">
        <f>IF(W15/(I15-F15)/13&gt;=2.5,1,0)</f>
        <v>1</v>
      </c>
      <c r="Z15" s="243">
        <v>470</v>
      </c>
      <c r="AA15" s="4">
        <f>IF(Z15/I15&gt;=6,1,0)</f>
        <v>1</v>
      </c>
      <c r="AB15" s="243">
        <v>99</v>
      </c>
      <c r="AC15" s="4">
        <f t="shared" si="8"/>
        <v>2</v>
      </c>
      <c r="AD15" s="243">
        <v>96</v>
      </c>
      <c r="AE15" s="4">
        <f t="shared" si="9"/>
        <v>2</v>
      </c>
      <c r="AF15" s="243">
        <v>11</v>
      </c>
      <c r="AG15" s="5">
        <f t="shared" si="10"/>
        <v>0.23404255319148937</v>
      </c>
      <c r="AH15" s="4">
        <f t="shared" si="11"/>
        <v>0</v>
      </c>
      <c r="AI15" s="243">
        <v>59</v>
      </c>
      <c r="AJ15" s="6">
        <f t="shared" si="12"/>
        <v>1.4750000000000001</v>
      </c>
      <c r="AK15" s="4">
        <f t="shared" si="13"/>
        <v>1</v>
      </c>
      <c r="AL15" s="243">
        <v>724</v>
      </c>
      <c r="AM15" s="6">
        <f t="shared" si="14"/>
        <v>48.266666666666666</v>
      </c>
      <c r="AN15" s="4">
        <f t="shared" si="15"/>
        <v>3</v>
      </c>
      <c r="AO15" s="97">
        <f>J15+N15+P15+T15+V15+Y15+AA15+AC15+AE15+AH15+AK15+AN15</f>
        <v>14</v>
      </c>
      <c r="AP15" s="97">
        <f>ROUND(AO15/$AO$2*100,0)</f>
        <v>70</v>
      </c>
      <c r="AQ15" s="166" t="str">
        <f t="shared" si="18"/>
        <v>нет</v>
      </c>
      <c r="AR15" s="166" t="str">
        <f t="shared" si="19"/>
        <v>нет</v>
      </c>
      <c r="AS15" s="166" t="str">
        <f t="shared" si="20"/>
        <v>нет</v>
      </c>
    </row>
    <row r="16" spans="1:45" s="67" customFormat="1" ht="30" customHeight="1">
      <c r="A16" s="23">
        <v>10</v>
      </c>
      <c r="B16" s="37" t="s">
        <v>67</v>
      </c>
      <c r="C16" s="277" t="s">
        <v>355</v>
      </c>
      <c r="D16" s="243">
        <v>12</v>
      </c>
      <c r="E16" s="225">
        <v>6</v>
      </c>
      <c r="F16" s="225">
        <v>0</v>
      </c>
      <c r="G16" s="225">
        <v>63</v>
      </c>
      <c r="H16" s="217">
        <v>63</v>
      </c>
      <c r="I16" s="243">
        <v>64</v>
      </c>
      <c r="J16" s="4">
        <f t="shared" si="0"/>
        <v>1</v>
      </c>
      <c r="K16" s="243">
        <v>5</v>
      </c>
      <c r="L16" s="243">
        <v>52</v>
      </c>
      <c r="M16" s="243">
        <v>73</v>
      </c>
      <c r="N16" s="135">
        <f t="shared" si="1"/>
        <v>0</v>
      </c>
      <c r="O16" s="243">
        <v>95</v>
      </c>
      <c r="P16" s="4">
        <f t="shared" si="2"/>
        <v>1</v>
      </c>
      <c r="Q16" s="243">
        <v>116</v>
      </c>
      <c r="R16" s="158" t="s">
        <v>183</v>
      </c>
      <c r="S16" s="257"/>
      <c r="T16" s="190">
        <f t="shared" si="3"/>
        <v>0</v>
      </c>
      <c r="U16" s="189"/>
      <c r="V16" s="4">
        <f t="shared" si="4"/>
        <v>0</v>
      </c>
      <c r="W16" s="243">
        <v>1681</v>
      </c>
      <c r="X16" s="5">
        <f t="shared" si="5"/>
        <v>2.02</v>
      </c>
      <c r="Y16" s="86">
        <f>IF(W16/(I16-F16)/13&gt;=1.5,1,0)</f>
        <v>1</v>
      </c>
      <c r="Z16" s="243">
        <v>690</v>
      </c>
      <c r="AA16" s="86">
        <f>IF(Z16/H16&gt;=3,1,0)</f>
        <v>1</v>
      </c>
      <c r="AB16" s="243">
        <v>83</v>
      </c>
      <c r="AC16" s="4">
        <f t="shared" si="8"/>
        <v>1</v>
      </c>
      <c r="AD16" s="243">
        <v>84</v>
      </c>
      <c r="AE16" s="4">
        <f t="shared" si="9"/>
        <v>1</v>
      </c>
      <c r="AF16" s="243">
        <v>61</v>
      </c>
      <c r="AG16" s="5">
        <f t="shared" si="10"/>
        <v>1.1730769230769231</v>
      </c>
      <c r="AH16" s="135">
        <f t="shared" si="11"/>
        <v>1</v>
      </c>
      <c r="AI16" s="243">
        <v>55</v>
      </c>
      <c r="AJ16" s="6">
        <f t="shared" si="12"/>
        <v>0.859375</v>
      </c>
      <c r="AK16" s="4">
        <f t="shared" si="13"/>
        <v>0</v>
      </c>
      <c r="AL16" s="243">
        <v>189</v>
      </c>
      <c r="AM16" s="6">
        <f t="shared" si="14"/>
        <v>15.75</v>
      </c>
      <c r="AN16" s="4">
        <f t="shared" si="15"/>
        <v>2</v>
      </c>
      <c r="AO16" s="99">
        <f>J16+P16+T16+V16+Y16+AA16+AC16+AE16+AN16+AK16</f>
        <v>8</v>
      </c>
      <c r="AP16" s="279">
        <f>ROUND(AO16/($AO$2-$N$2-$AH$2-T2)*100,0)</f>
        <v>62</v>
      </c>
      <c r="AQ16" s="166" t="str">
        <f t="shared" si="18"/>
        <v>нет</v>
      </c>
      <c r="AR16" s="166" t="str">
        <f t="shared" si="19"/>
        <v>нет</v>
      </c>
      <c r="AS16" s="166" t="str">
        <f t="shared" si="20"/>
        <v>нет</v>
      </c>
    </row>
    <row r="17" spans="1:45" s="67" customFormat="1" ht="15.75" thickBot="1"/>
    <row r="18" spans="1:45" s="67" customFormat="1" ht="16.5" thickBot="1">
      <c r="AJ18" s="362" t="s">
        <v>111</v>
      </c>
      <c r="AK18" s="363"/>
      <c r="AL18" s="363"/>
      <c r="AM18" s="363"/>
      <c r="AN18" s="365"/>
      <c r="AO18" s="170">
        <f>AVERAGE(AO4:AO16)</f>
        <v>16.615384615384617</v>
      </c>
      <c r="AP18" s="171">
        <f>ROUND(AO18/$AO$2*100,0)</f>
        <v>83</v>
      </c>
    </row>
    <row r="19" spans="1:45" s="67" customFormat="1"/>
    <row r="20" spans="1:45" s="67" customFormat="1" ht="96" customHeight="1">
      <c r="A20" s="23"/>
      <c r="B20" s="223" t="s">
        <v>213</v>
      </c>
      <c r="C20" s="277" t="s">
        <v>398</v>
      </c>
      <c r="D20" s="189">
        <v>11</v>
      </c>
      <c r="E20" s="225">
        <v>4</v>
      </c>
      <c r="F20" s="225">
        <v>0</v>
      </c>
      <c r="G20" s="225">
        <v>7</v>
      </c>
      <c r="H20" s="80">
        <v>7</v>
      </c>
      <c r="I20" s="280">
        <v>11</v>
      </c>
      <c r="J20" s="4">
        <f t="shared" ref="J20" si="21">IF(ABS((I20-H20)/H20)&lt;=0.1,1,0)</f>
        <v>0</v>
      </c>
      <c r="K20" s="189">
        <v>5</v>
      </c>
      <c r="L20" s="189">
        <v>19</v>
      </c>
      <c r="M20" s="189">
        <v>100</v>
      </c>
      <c r="N20" s="4">
        <f t="shared" ref="N20" si="22">IF(M20&gt;=90,2,IF(M20&gt;=80,1,0))</f>
        <v>2</v>
      </c>
      <c r="O20" s="189">
        <v>86</v>
      </c>
      <c r="P20" s="4">
        <f t="shared" ref="P20" si="23">IF(O20/E20&gt;=13,1,0)</f>
        <v>1</v>
      </c>
      <c r="Q20" s="189">
        <v>147</v>
      </c>
      <c r="R20" s="167"/>
      <c r="S20" s="189">
        <v>95</v>
      </c>
      <c r="T20" s="4">
        <f t="shared" ref="T20" si="24">IF(S20&gt;=90,2,IF(S20&gt;=80,1,0))</f>
        <v>2</v>
      </c>
      <c r="U20" s="189"/>
      <c r="V20" s="4">
        <f t="shared" ref="V20" si="25">IF(U20&gt;=90,2,IF(U20&gt;=80,1,0))</f>
        <v>0</v>
      </c>
      <c r="W20" s="189">
        <v>723</v>
      </c>
      <c r="X20" s="5">
        <f t="shared" ref="X20" si="26">ROUND($W20/($I20-$F20)/13,2)</f>
        <v>5.0599999999999996</v>
      </c>
      <c r="Y20" s="4">
        <f>IF(W20/(I20-F20)/13&gt;=2.5,1,0)</f>
        <v>1</v>
      </c>
      <c r="Z20" s="189">
        <v>8</v>
      </c>
      <c r="AA20" s="4">
        <f>IF(Z20/I20&gt;=6,1,0)</f>
        <v>0</v>
      </c>
      <c r="AB20" s="189">
        <v>92</v>
      </c>
      <c r="AC20" s="4">
        <f t="shared" ref="AC20" si="27">IF(AB20&gt;=90,2,IF(AB20&gt;=80,1,0))</f>
        <v>2</v>
      </c>
      <c r="AD20" s="189">
        <v>71</v>
      </c>
      <c r="AE20" s="4">
        <f t="shared" ref="AE20" si="28">IF(AD20&gt;=90,2,IF(AD20&gt;=80,1,0))</f>
        <v>0</v>
      </c>
      <c r="AF20" s="189">
        <v>9</v>
      </c>
      <c r="AG20" s="5">
        <f t="shared" ref="AG20" si="29">AF20/L20</f>
        <v>0.47368421052631576</v>
      </c>
      <c r="AH20" s="4">
        <f t="shared" ref="AH20" si="30">IF(AG20&gt;12,3,IF(AG20&gt;4,2,IF(AG20&gt;1,1,0)))</f>
        <v>0</v>
      </c>
      <c r="AI20" s="189">
        <v>0</v>
      </c>
      <c r="AJ20" s="6">
        <f t="shared" ref="AJ20" si="31">AI20/I20</f>
        <v>0</v>
      </c>
      <c r="AK20" s="4">
        <f t="shared" ref="AK20" si="32">IF(AJ20&gt;=4,2,IF(AJ20&gt;1,1,0))</f>
        <v>0</v>
      </c>
      <c r="AL20" s="189">
        <v>117</v>
      </c>
      <c r="AM20" s="6">
        <f t="shared" ref="AM20" si="33">AL20/D20</f>
        <v>10.636363636363637</v>
      </c>
      <c r="AN20" s="4">
        <f t="shared" ref="AN20" si="34">IF(AM20&gt;23,3,IF(AM20&gt;12,2,IF(AM20&gt;4,1,0)))</f>
        <v>1</v>
      </c>
      <c r="AO20" s="97">
        <f>J20+N20+P20+T20+V20+Y20+AA20+AC20+AE20+AH20+AK20+AN20</f>
        <v>9</v>
      </c>
      <c r="AP20" s="97">
        <f>ROUND(AO20/$AO$2*100,0)</f>
        <v>45</v>
      </c>
      <c r="AQ20" s="166"/>
      <c r="AR20" s="166"/>
      <c r="AS20" s="166"/>
    </row>
    <row r="21" spans="1:45" s="67" customFormat="1">
      <c r="B21" s="221"/>
      <c r="C21" s="221"/>
      <c r="D21" s="179"/>
    </row>
    <row r="22" spans="1:45" s="67" customFormat="1">
      <c r="B22" s="221"/>
      <c r="C22" s="221"/>
      <c r="D22" s="179"/>
    </row>
    <row r="23" spans="1:45" s="67" customFormat="1">
      <c r="B23" s="221"/>
      <c r="C23" s="221"/>
      <c r="D23" s="179"/>
    </row>
  </sheetData>
  <autoFilter ref="A1:AS14">
    <sortState ref="A4:AS16">
      <sortCondition descending="1" ref="AP1:AP14"/>
    </sortState>
  </autoFilter>
  <sortState ref="A4:AP14">
    <sortCondition descending="1" ref="AP4:AP14"/>
  </sortState>
  <mergeCells count="1">
    <mergeCell ref="AJ18:AN18"/>
  </mergeCells>
  <conditionalFormatting sqref="C20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"/>
  <sheetViews>
    <sheetView zoomScale="80" zoomScaleNormal="80" workbookViewId="0">
      <pane xSplit="2" ySplit="1" topLeftCell="AG2" activePane="bottomRight" state="frozen"/>
      <selection activeCell="B3" sqref="B3"/>
      <selection pane="topRight" activeCell="B3" sqref="B3"/>
      <selection pane="bottomLeft" activeCell="B3" sqref="B3"/>
      <selection pane="bottomRight" activeCell="AM29" sqref="AM29"/>
    </sheetView>
  </sheetViews>
  <sheetFormatPr defaultColWidth="8.85546875" defaultRowHeight="15"/>
  <cols>
    <col min="1" max="1" width="6.42578125" bestFit="1" customWidth="1"/>
    <col min="2" max="2" width="54.140625" customWidth="1"/>
    <col min="3" max="3" width="29" style="67" customWidth="1"/>
    <col min="4" max="4" width="12.85546875" customWidth="1"/>
    <col min="5" max="5" width="10.85546875" customWidth="1"/>
    <col min="6" max="6" width="12.85546875" customWidth="1"/>
    <col min="7" max="7" width="12.140625" customWidth="1"/>
    <col min="8" max="8" width="12.140625" style="67" customWidth="1"/>
    <col min="9" max="9" width="16.140625" customWidth="1"/>
    <col min="10" max="10" width="5.7109375" bestFit="1" customWidth="1"/>
    <col min="11" max="11" width="12.85546875" customWidth="1"/>
    <col min="12" max="12" width="13" customWidth="1"/>
    <col min="13" max="13" width="16.42578125" customWidth="1"/>
    <col min="14" max="14" width="5.7109375" bestFit="1" customWidth="1"/>
    <col min="15" max="15" width="12.140625" customWidth="1"/>
    <col min="16" max="16" width="5.7109375" bestFit="1" customWidth="1"/>
    <col min="17" max="17" width="15.140625" customWidth="1"/>
    <col min="18" max="18" width="15.140625" style="67" hidden="1" customWidth="1"/>
    <col min="19" max="19" width="13.85546875" customWidth="1"/>
    <col min="20" max="20" width="5.85546875" bestFit="1" customWidth="1"/>
    <col min="21" max="21" width="14.42578125" customWidth="1"/>
    <col min="22" max="22" width="5.85546875" style="67" bestFit="1" customWidth="1"/>
    <col min="23" max="23" width="12.7109375" bestFit="1" customWidth="1"/>
    <col min="24" max="24" width="8.28515625" bestFit="1" customWidth="1"/>
    <col min="25" max="25" width="5.85546875" bestFit="1" customWidth="1"/>
    <col min="26" max="26" width="15" customWidth="1"/>
    <col min="27" max="27" width="5.85546875" bestFit="1" customWidth="1"/>
    <col min="28" max="28" width="15.28515625" customWidth="1"/>
    <col min="29" max="29" width="5.85546875" bestFit="1" customWidth="1"/>
    <col min="30" max="30" width="15.7109375" customWidth="1"/>
    <col min="31" max="31" width="5.85546875" bestFit="1" customWidth="1"/>
    <col min="32" max="32" width="16.42578125" customWidth="1"/>
    <col min="33" max="33" width="8.28515625" customWidth="1"/>
    <col min="34" max="34" width="5.85546875" bestFit="1" customWidth="1"/>
    <col min="35" max="35" width="15.42578125" customWidth="1"/>
    <col min="36" max="36" width="8.42578125" customWidth="1"/>
    <col min="37" max="37" width="5.85546875" bestFit="1" customWidth="1"/>
    <col min="38" max="38" width="13.7109375" customWidth="1"/>
    <col min="39" max="39" width="12" customWidth="1"/>
    <col min="40" max="41" width="7.42578125" customWidth="1"/>
    <col min="42" max="42" width="8.140625" customWidth="1"/>
    <col min="43" max="43" width="15.42578125" hidden="1" customWidth="1"/>
    <col min="44" max="44" width="14.42578125" hidden="1" customWidth="1"/>
    <col min="45" max="45" width="10" hidden="1" customWidth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70">
        <v>2</v>
      </c>
      <c r="B4" s="113" t="s">
        <v>131</v>
      </c>
      <c r="C4" s="269" t="s">
        <v>359</v>
      </c>
      <c r="D4" s="189">
        <v>20</v>
      </c>
      <c r="E4" s="114">
        <v>11</v>
      </c>
      <c r="F4" s="114">
        <v>26</v>
      </c>
      <c r="G4" s="114">
        <v>149</v>
      </c>
      <c r="H4" s="217">
        <v>150</v>
      </c>
      <c r="I4" s="189">
        <v>151</v>
      </c>
      <c r="J4" s="115">
        <f>IF(ABS((I4-H4)/H4)&lt;=0.1,1,0)</f>
        <v>1</v>
      </c>
      <c r="K4" s="189">
        <v>11</v>
      </c>
      <c r="L4" s="189">
        <v>136</v>
      </c>
      <c r="M4" s="189">
        <v>100</v>
      </c>
      <c r="N4" s="115">
        <f>IF(M4&gt;=90,2,IF(M4&gt;=80,1,0))</f>
        <v>2</v>
      </c>
      <c r="O4" s="189">
        <v>545</v>
      </c>
      <c r="P4" s="115">
        <f>IF(O4/E4&gt;=13,1,0)</f>
        <v>1</v>
      </c>
      <c r="Q4" s="189">
        <v>429</v>
      </c>
      <c r="R4" s="132"/>
      <c r="S4" s="189">
        <v>86</v>
      </c>
      <c r="T4" s="116">
        <f>IF(S4&gt;=90,2,IF(S4&gt;=80,1,0))</f>
        <v>1</v>
      </c>
      <c r="U4" s="189"/>
      <c r="V4" s="116">
        <f>IF(U4&gt;=90,2,IF(U4&gt;=80,1,0))</f>
        <v>0</v>
      </c>
      <c r="W4" s="189">
        <v>6178</v>
      </c>
      <c r="X4" s="117">
        <f>ROUND($W4/($I4-$F4)/13,2)</f>
        <v>3.8</v>
      </c>
      <c r="Y4" s="115">
        <f>IF(W4/(I4-F4)/13&gt;=2.5,1,0)</f>
        <v>1</v>
      </c>
      <c r="Z4" s="189">
        <v>1440</v>
      </c>
      <c r="AA4" s="115">
        <f>IF(Z4/I4&gt;=6,1,0)</f>
        <v>1</v>
      </c>
      <c r="AB4" s="189">
        <v>99</v>
      </c>
      <c r="AC4" s="115">
        <f>IF(AB4&gt;=90,2,IF(AB4&gt;=80,1,0))</f>
        <v>2</v>
      </c>
      <c r="AD4" s="189">
        <v>99</v>
      </c>
      <c r="AE4" s="115">
        <f>IF(AD4&gt;=90,2,IF(AD4&gt;=80,1,0))</f>
        <v>2</v>
      </c>
      <c r="AF4" s="189">
        <v>1220</v>
      </c>
      <c r="AG4" s="117">
        <f>AF4/L4</f>
        <v>8.9705882352941178</v>
      </c>
      <c r="AH4" s="115">
        <f>IF(AG4&gt;12,3,IF(AG4&gt;4,2,IF(AG4&gt;1,1,0)))</f>
        <v>2</v>
      </c>
      <c r="AI4" s="189">
        <v>1921</v>
      </c>
      <c r="AJ4" s="117">
        <f>AI4/I4</f>
        <v>12.721854304635762</v>
      </c>
      <c r="AK4" s="115">
        <f>IF(AJ4&gt;=4,2,IF(AJ4&gt;1,1,0))</f>
        <v>2</v>
      </c>
      <c r="AL4" s="189">
        <v>1081</v>
      </c>
      <c r="AM4" s="118">
        <f>AL4/D4</f>
        <v>54.05</v>
      </c>
      <c r="AN4" s="115">
        <f>IF(AM4&gt;23,3,IF(AM4&gt;12,2,IF(AM4&gt;4,1,0)))</f>
        <v>3</v>
      </c>
      <c r="AO4" s="133">
        <f>J4+N4+P4+T4+V4+Y4+AA4+AC4+AE4+AH4+AK4+AN4</f>
        <v>18</v>
      </c>
      <c r="AP4" s="134">
        <f>ROUND(AO4/$AO$2*100,0)</f>
        <v>90</v>
      </c>
      <c r="AQ4" s="94" t="str">
        <f>IF(AND(OR($B$3="октябрь",$B$3="декабрь",$B$3="март",$B$3="май"),R4="четверть"),"выставляются","нет")</f>
        <v>нет</v>
      </c>
      <c r="AR4" s="94" t="str">
        <f>IF(AND(OR($B$3="ноябрь",$B$3="февраль",$B$3="май"),$R4="триместр"),"выставляются","нет")</f>
        <v>нет</v>
      </c>
      <c r="AS4" s="94" t="str">
        <f>IF(AND(OR($B$3="декабрь",$B$3="май"),$R4="полугодие"),"выставляются","нет")</f>
        <v>нет</v>
      </c>
    </row>
    <row r="5" spans="1:45" ht="30" customHeight="1">
      <c r="A5" s="71">
        <v>3</v>
      </c>
      <c r="B5" s="30" t="s">
        <v>129</v>
      </c>
      <c r="C5" s="269" t="s">
        <v>360</v>
      </c>
      <c r="D5" s="189">
        <v>23</v>
      </c>
      <c r="E5" s="114">
        <v>16</v>
      </c>
      <c r="F5" s="74">
        <v>57</v>
      </c>
      <c r="G5" s="74">
        <v>236</v>
      </c>
      <c r="H5" s="217">
        <v>251</v>
      </c>
      <c r="I5" s="189">
        <v>237</v>
      </c>
      <c r="J5" s="32">
        <f>IF(ABS((I5-H5)/H5)&lt;=0.1,1,0)</f>
        <v>1</v>
      </c>
      <c r="K5" s="189">
        <v>18</v>
      </c>
      <c r="L5" s="189">
        <v>232</v>
      </c>
      <c r="M5" s="189">
        <v>100</v>
      </c>
      <c r="N5" s="32">
        <f>IF(M5&gt;=90,2,IF(M5&gt;=80,1,0))</f>
        <v>2</v>
      </c>
      <c r="O5" s="189">
        <v>599</v>
      </c>
      <c r="P5" s="32">
        <f>IF(O5/E5&gt;=13,1,0)</f>
        <v>1</v>
      </c>
      <c r="Q5" s="189">
        <v>486</v>
      </c>
      <c r="R5" s="87"/>
      <c r="S5" s="189">
        <v>83</v>
      </c>
      <c r="T5" s="4">
        <f>IF(S5&gt;=90,2,IF(S5&gt;=80,1,0))</f>
        <v>1</v>
      </c>
      <c r="U5" s="189"/>
      <c r="V5" s="4">
        <f>IF(U5&gt;=90,2,IF(U5&gt;=80,1,0))</f>
        <v>0</v>
      </c>
      <c r="W5" s="189">
        <v>7570</v>
      </c>
      <c r="X5" s="33">
        <f>ROUND($W5/($I5-$F5)/13,2)</f>
        <v>3.24</v>
      </c>
      <c r="Y5" s="32">
        <f>IF(W5/(I5-F5)/13&gt;=2.5,1,0)</f>
        <v>1</v>
      </c>
      <c r="Z5" s="189">
        <v>2892</v>
      </c>
      <c r="AA5" s="32">
        <f>IF(Z5/I5&gt;=6,1,0)</f>
        <v>1</v>
      </c>
      <c r="AB5" s="189">
        <v>100</v>
      </c>
      <c r="AC5" s="32">
        <f>IF(AB5&gt;=90,2,IF(AB5&gt;=80,1,0))</f>
        <v>2</v>
      </c>
      <c r="AD5" s="189">
        <v>100</v>
      </c>
      <c r="AE5" s="32">
        <f>IF(AD5&gt;=90,2,IF(AD5&gt;=80,1,0))</f>
        <v>2</v>
      </c>
      <c r="AF5" s="189">
        <v>1908</v>
      </c>
      <c r="AG5" s="33">
        <f>AF5/L5</f>
        <v>8.2241379310344822</v>
      </c>
      <c r="AH5" s="32">
        <f>IF(AG5&gt;12,3,IF(AG5&gt;4,2,IF(AG5&gt;1,1,0)))</f>
        <v>2</v>
      </c>
      <c r="AI5" s="189">
        <v>1453</v>
      </c>
      <c r="AJ5" s="33">
        <f>AI5/I5</f>
        <v>6.1308016877637135</v>
      </c>
      <c r="AK5" s="32">
        <f>IF(AJ5&gt;=4,2,IF(AJ5&gt;1,1,0))</f>
        <v>2</v>
      </c>
      <c r="AL5" s="189">
        <v>1134</v>
      </c>
      <c r="AM5" s="34">
        <f>AL5/D5</f>
        <v>49.304347826086953</v>
      </c>
      <c r="AN5" s="32">
        <f>IF(AM5&gt;23,3,IF(AM5&gt;12,2,IF(AM5&gt;4,1,0)))</f>
        <v>3</v>
      </c>
      <c r="AO5" s="97">
        <f>J5+N5+P5+T5+V5+Y5+AA5+AC5+AE5+AH5+AK5+AN5</f>
        <v>18</v>
      </c>
      <c r="AP5" s="98">
        <f>ROUND(AO5/$AO$2*100,0)</f>
        <v>90</v>
      </c>
      <c r="AQ5" s="94" t="str">
        <f>IF(AND(OR($B$3="октябрь",$B$3="декабрь",$B$3="март",$B$3="май"),R5="четверть"),"выставляются","нет")</f>
        <v>нет</v>
      </c>
      <c r="AR5" s="94" t="str">
        <f>IF(AND(OR($B$3="ноябрь",$B$3="февраль",$B$3="май"),$R5="триместр"),"выставляются","нет")</f>
        <v>нет</v>
      </c>
      <c r="AS5" s="94" t="str">
        <f>IF(AND(OR($B$3="декабрь",$B$3="май"),$R5="полугодие"),"выставляются","нет")</f>
        <v>нет</v>
      </c>
    </row>
    <row r="6" spans="1:45" ht="30" customHeight="1">
      <c r="A6" s="70">
        <v>4</v>
      </c>
      <c r="B6" s="30" t="s">
        <v>107</v>
      </c>
      <c r="C6" s="269" t="s">
        <v>361</v>
      </c>
      <c r="D6" s="189">
        <v>66</v>
      </c>
      <c r="E6" s="114">
        <v>32</v>
      </c>
      <c r="F6" s="74">
        <v>204</v>
      </c>
      <c r="G6" s="74">
        <v>792</v>
      </c>
      <c r="H6" s="217">
        <v>788</v>
      </c>
      <c r="I6" s="189">
        <v>794</v>
      </c>
      <c r="J6" s="32">
        <f>IF(ABS((I6-H6)/H6)&lt;=0.1,1,0)</f>
        <v>1</v>
      </c>
      <c r="K6" s="189">
        <v>32</v>
      </c>
      <c r="L6" s="189">
        <v>1177</v>
      </c>
      <c r="M6" s="189">
        <v>100</v>
      </c>
      <c r="N6" s="32">
        <f>IF(M6&gt;=90,2,IF(M6&gt;=80,1,0))</f>
        <v>2</v>
      </c>
      <c r="O6" s="189">
        <v>951</v>
      </c>
      <c r="P6" s="32">
        <f>IF(O6/E6&gt;=13,1,0)</f>
        <v>1</v>
      </c>
      <c r="Q6" s="189">
        <v>857</v>
      </c>
      <c r="R6" s="87"/>
      <c r="S6" s="189">
        <v>91</v>
      </c>
      <c r="T6" s="4">
        <f>IF(S6&gt;=90,2,IF(S6&gt;=80,1,0))</f>
        <v>2</v>
      </c>
      <c r="U6" s="189"/>
      <c r="V6" s="4">
        <f>IF(U6&gt;=90,2,IF(U6&gt;=80,1,0))</f>
        <v>0</v>
      </c>
      <c r="W6" s="189">
        <v>23411</v>
      </c>
      <c r="X6" s="33">
        <f>ROUND($W6/($I6-$F6)/13,2)</f>
        <v>3.05</v>
      </c>
      <c r="Y6" s="32">
        <f>IF(W6/(I6-F6)/13&gt;=2.5,1,0)</f>
        <v>1</v>
      </c>
      <c r="Z6" s="189">
        <v>11020</v>
      </c>
      <c r="AA6" s="32">
        <f>IF(Z6/I6&gt;=6,1,0)</f>
        <v>1</v>
      </c>
      <c r="AB6" s="189">
        <v>98</v>
      </c>
      <c r="AC6" s="32">
        <f>IF(AB6&gt;=90,2,IF(AB6&gt;=80,1,0))</f>
        <v>2</v>
      </c>
      <c r="AD6" s="189">
        <v>92</v>
      </c>
      <c r="AE6" s="32">
        <f>IF(AD6&gt;=90,2,IF(AD6&gt;=80,1,0))</f>
        <v>2</v>
      </c>
      <c r="AF6" s="189">
        <v>4501</v>
      </c>
      <c r="AG6" s="33">
        <f>AF6/L6</f>
        <v>3.8241291418861514</v>
      </c>
      <c r="AH6" s="32">
        <f>IF(AG6&gt;12,3,IF(AG6&gt;4,2,IF(AG6&gt;1,1,0)))</f>
        <v>1</v>
      </c>
      <c r="AI6" s="189">
        <v>6565</v>
      </c>
      <c r="AJ6" s="33">
        <f>AI6/I6</f>
        <v>8.2682619647355171</v>
      </c>
      <c r="AK6" s="32">
        <f>IF(AJ6&gt;=4,2,IF(AJ6&gt;1,1,0))</f>
        <v>2</v>
      </c>
      <c r="AL6" s="189">
        <v>3165</v>
      </c>
      <c r="AM6" s="34">
        <f>AL6/D6</f>
        <v>47.954545454545453</v>
      </c>
      <c r="AN6" s="32">
        <f>IF(AM6&gt;23,3,IF(AM6&gt;12,2,IF(AM6&gt;4,1,0)))</f>
        <v>3</v>
      </c>
      <c r="AO6" s="97">
        <f>J6+N6+P6+T6+V6+Y6+AA6+AC6+AE6+AH6+AK6+AN6</f>
        <v>18</v>
      </c>
      <c r="AP6" s="98">
        <f>ROUND(AO6/$AO$2*100,0)</f>
        <v>90</v>
      </c>
      <c r="AQ6" s="94" t="str">
        <f>IF(AND(OR($B$3="октябрь",$B$3="декабрь",$B$3="март",$B$3="май"),R6="четверть"),"выставляются","нет")</f>
        <v>нет</v>
      </c>
      <c r="AR6" s="94" t="str">
        <f>IF(AND(OR($B$3="ноябрь",$B$3="февраль",$B$3="май"),$R6="триместр"),"выставляются","нет")</f>
        <v>нет</v>
      </c>
      <c r="AS6" s="94" t="str">
        <f>IF(AND(OR($B$3="декабрь",$B$3="май"),$R6="полугодие"),"выставляются","нет")</f>
        <v>нет</v>
      </c>
    </row>
    <row r="7" spans="1:45" ht="30" customHeight="1">
      <c r="A7" s="71">
        <v>1</v>
      </c>
      <c r="B7" s="30" t="s">
        <v>130</v>
      </c>
      <c r="C7" s="269" t="s">
        <v>358</v>
      </c>
      <c r="D7" s="189">
        <v>14</v>
      </c>
      <c r="E7" s="114">
        <v>11</v>
      </c>
      <c r="F7" s="74">
        <v>7</v>
      </c>
      <c r="G7" s="74">
        <v>22</v>
      </c>
      <c r="H7" s="217">
        <v>24</v>
      </c>
      <c r="I7" s="189">
        <v>23</v>
      </c>
      <c r="J7" s="32">
        <f>IF(ABS((I7-H7)/H7)&lt;=0.1,1,0)</f>
        <v>1</v>
      </c>
      <c r="K7" s="189">
        <v>12</v>
      </c>
      <c r="L7" s="189">
        <v>42</v>
      </c>
      <c r="M7" s="189">
        <v>100</v>
      </c>
      <c r="N7" s="32">
        <f>IF(M7&gt;=90,2,IF(M7&gt;=80,1,0))</f>
        <v>2</v>
      </c>
      <c r="O7" s="189">
        <v>257</v>
      </c>
      <c r="P7" s="32">
        <f>IF(O7/E7&gt;=13,1,0)</f>
        <v>1</v>
      </c>
      <c r="Q7" s="189">
        <v>257</v>
      </c>
      <c r="R7" s="87"/>
      <c r="S7" s="189">
        <v>95</v>
      </c>
      <c r="T7" s="4">
        <f>IF(S7&gt;=90,2,IF(S7&gt;=80,1,0))</f>
        <v>2</v>
      </c>
      <c r="U7" s="189"/>
      <c r="V7" s="4">
        <f>IF(U7&gt;=90,2,IF(U7&gt;=80,1,0))</f>
        <v>0</v>
      </c>
      <c r="W7" s="189">
        <v>846</v>
      </c>
      <c r="X7" s="33">
        <f>ROUND($W7/($I7-$F7)/13,2)</f>
        <v>4.07</v>
      </c>
      <c r="Y7" s="32">
        <f>IF(W7/(I7-F7)/13&gt;=2.5,1,0)</f>
        <v>1</v>
      </c>
      <c r="Z7" s="189">
        <v>228</v>
      </c>
      <c r="AA7" s="32">
        <f>IF(Z7/I7&gt;=6,1,0)</f>
        <v>1</v>
      </c>
      <c r="AB7" s="189">
        <v>99</v>
      </c>
      <c r="AC7" s="32">
        <f>IF(AB7&gt;=90,2,IF(AB7&gt;=80,1,0))</f>
        <v>2</v>
      </c>
      <c r="AD7" s="189">
        <v>97</v>
      </c>
      <c r="AE7" s="32">
        <f>IF(AD7&gt;=90,2,IF(AD7&gt;=80,1,0))</f>
        <v>2</v>
      </c>
      <c r="AF7" s="189">
        <v>3</v>
      </c>
      <c r="AG7" s="33">
        <f>AF7/L7</f>
        <v>7.1428571428571425E-2</v>
      </c>
      <c r="AH7" s="32">
        <f>IF(AG7&gt;12,3,IF(AG7&gt;4,2,IF(AG7&gt;1,1,0)))</f>
        <v>0</v>
      </c>
      <c r="AI7" s="189">
        <v>1</v>
      </c>
      <c r="AJ7" s="33">
        <f>AI7/I7</f>
        <v>4.3478260869565216E-2</v>
      </c>
      <c r="AK7" s="32">
        <f>IF(AJ7&gt;=4,2,IF(AJ7&gt;1,1,0))</f>
        <v>0</v>
      </c>
      <c r="AL7" s="189">
        <v>482</v>
      </c>
      <c r="AM7" s="34">
        <f>AL7/D7</f>
        <v>34.428571428571431</v>
      </c>
      <c r="AN7" s="32">
        <f>IF(AM7&gt;23,3,IF(AM7&gt;12,2,IF(AM7&gt;4,1,0)))</f>
        <v>3</v>
      </c>
      <c r="AO7" s="97">
        <f>J7+N7+P7+T7+V7+Y7+AA7+AC7+AE7+AH7+AK7+AN7</f>
        <v>15</v>
      </c>
      <c r="AP7" s="98">
        <f>ROUND(AO7/$AO$2*100,0)</f>
        <v>75</v>
      </c>
      <c r="AQ7" s="94" t="str">
        <f>IF(AND(OR($B$3="октябрь",$B$3="декабрь",$B$3="март",$B$3="май"),R7="четверть"),"выставляются","нет")</f>
        <v>нет</v>
      </c>
      <c r="AR7" s="94" t="str">
        <f>IF(AND(OR($B$3="ноябрь",$B$3="февраль",$B$3="май"),$R7="триместр"),"выставляются","нет")</f>
        <v>нет</v>
      </c>
      <c r="AS7" s="94" t="str">
        <f>IF(AND(OR($B$3="декабрь",$B$3="май"),$R7="полугодие"),"выставляются","нет")</f>
        <v>нет</v>
      </c>
    </row>
    <row r="8" spans="1:45" ht="30" customHeight="1">
      <c r="A8" s="70">
        <v>5</v>
      </c>
      <c r="B8" s="30" t="s">
        <v>108</v>
      </c>
      <c r="C8" s="269" t="s">
        <v>362</v>
      </c>
      <c r="D8" s="189">
        <v>10</v>
      </c>
      <c r="E8" s="114">
        <v>6</v>
      </c>
      <c r="F8" s="74">
        <v>0</v>
      </c>
      <c r="G8" s="74">
        <v>68</v>
      </c>
      <c r="H8" s="217">
        <v>72</v>
      </c>
      <c r="I8" s="189">
        <v>68</v>
      </c>
      <c r="J8" s="32">
        <f>IF(ABS((I8-H8)/H8)&lt;=0.1,1,0)</f>
        <v>1</v>
      </c>
      <c r="K8" s="189">
        <v>6</v>
      </c>
      <c r="L8" s="189">
        <v>96</v>
      </c>
      <c r="M8" s="189">
        <v>100</v>
      </c>
      <c r="N8" s="32">
        <f>IF(M8&gt;=90,2,IF(M8&gt;=80,1,0))</f>
        <v>2</v>
      </c>
      <c r="O8" s="189">
        <v>269</v>
      </c>
      <c r="P8" s="32">
        <f>IF(O8/E8&gt;=13,1,0)</f>
        <v>1</v>
      </c>
      <c r="Q8" s="189">
        <v>250</v>
      </c>
      <c r="R8" s="132"/>
      <c r="S8" s="189">
        <v>100</v>
      </c>
      <c r="T8" s="4">
        <f>IF(S8&gt;=90,2,IF(S8&gt;=80,1,0))</f>
        <v>2</v>
      </c>
      <c r="U8" s="189"/>
      <c r="V8" s="4">
        <f>IF(U8&gt;=90,2,IF(U8&gt;=80,1,0))</f>
        <v>0</v>
      </c>
      <c r="W8" s="189">
        <v>2004</v>
      </c>
      <c r="X8" s="33">
        <f>ROUND($W8/($I8-$F8)/13,2)</f>
        <v>2.27</v>
      </c>
      <c r="Y8" s="32">
        <f>IF(W8/(I8-F8)/13&gt;=2.5,1,0)</f>
        <v>0</v>
      </c>
      <c r="Z8" s="189">
        <v>814</v>
      </c>
      <c r="AA8" s="32">
        <f>IF(Z8/I8&gt;=6,1,0)</f>
        <v>1</v>
      </c>
      <c r="AB8" s="189">
        <v>88</v>
      </c>
      <c r="AC8" s="32">
        <f>IF(AB8&gt;=90,2,IF(AB8&gt;=80,1,0))</f>
        <v>1</v>
      </c>
      <c r="AD8" s="189">
        <v>86</v>
      </c>
      <c r="AE8" s="32">
        <f>IF(AD8&gt;=90,2,IF(AD8&gt;=80,1,0))</f>
        <v>1</v>
      </c>
      <c r="AF8" s="189">
        <v>93</v>
      </c>
      <c r="AG8" s="33">
        <f>AF8/L8</f>
        <v>0.96875</v>
      </c>
      <c r="AH8" s="32">
        <f>IF(AG8&gt;12,3,IF(AG8&gt;4,2,IF(AG8&gt;1,1,0)))</f>
        <v>0</v>
      </c>
      <c r="AI8" s="189">
        <v>522</v>
      </c>
      <c r="AJ8" s="33">
        <f>AI8/I8</f>
        <v>7.6764705882352944</v>
      </c>
      <c r="AK8" s="32">
        <f>IF(AJ8&gt;=4,2,IF(AJ8&gt;1,1,0))</f>
        <v>2</v>
      </c>
      <c r="AL8" s="189">
        <v>612</v>
      </c>
      <c r="AM8" s="34">
        <f>AL8/D8</f>
        <v>61.2</v>
      </c>
      <c r="AN8" s="32">
        <f>IF(AM8&gt;23,3,IF(AM8&gt;12,2,IF(AM8&gt;4,1,0)))</f>
        <v>3</v>
      </c>
      <c r="AO8" s="97">
        <f>J8+N8+P8+T8+V8+Y8+AA8+AC8+AE8+AH8+AK8+AN8</f>
        <v>14</v>
      </c>
      <c r="AP8" s="98">
        <f>ROUND(AO8/$AO$2*100,0)</f>
        <v>70</v>
      </c>
      <c r="AQ8" s="94" t="str">
        <f>IF(AND(OR($B$3="октябрь",$B$3="декабрь",$B$3="март",$B$3="май"),R8="четверть"),"выставляются","нет")</f>
        <v>нет</v>
      </c>
      <c r="AR8" s="94" t="str">
        <f>IF(AND(OR($B$3="ноябрь",$B$3="февраль",$B$3="май"),$R8="триместр"),"выставляются","нет")</f>
        <v>нет</v>
      </c>
      <c r="AS8" s="94" t="str">
        <f>IF(AND(OR($B$3="декабрь",$B$3="май"),$R8="полугодие"),"выставляются","нет")</f>
        <v>нет</v>
      </c>
    </row>
    <row r="9" spans="1:45" ht="15.75" thickBot="1">
      <c r="W9" s="36"/>
      <c r="X9" s="36"/>
      <c r="Y9" s="36"/>
      <c r="Z9" s="36"/>
      <c r="AA9" s="36"/>
      <c r="AB9" s="36"/>
      <c r="AC9" s="36"/>
      <c r="AD9" s="212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5" ht="16.5" thickBot="1"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48" t="s">
        <v>111</v>
      </c>
      <c r="AK10" s="49"/>
      <c r="AL10" s="49"/>
      <c r="AM10" s="49"/>
      <c r="AN10" s="50"/>
      <c r="AO10" s="57">
        <f>AVERAGE(AO4:AO8)</f>
        <v>16.600000000000001</v>
      </c>
      <c r="AP10" s="46">
        <f>ROUND(AO10/$AO$2*100,0)</f>
        <v>83</v>
      </c>
    </row>
  </sheetData>
  <autoFilter ref="A1:AS7">
    <sortState ref="A4:AS8">
      <sortCondition descending="1" ref="AP1:AP7"/>
    </sortState>
  </autoFilter>
  <sortState ref="A4:AR8">
    <sortCondition ref="A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41"/>
  <sheetViews>
    <sheetView zoomScale="80" zoomScaleNormal="80" workbookViewId="0">
      <pane xSplit="2" ySplit="3" topLeftCell="X36" activePane="bottomRight" state="frozen"/>
      <selection activeCell="B3" sqref="B3"/>
      <selection pane="topRight" activeCell="B3" sqref="B3"/>
      <selection pane="bottomLeft" activeCell="B3" sqref="B3"/>
      <selection pane="bottomRight" activeCell="AP62" sqref="AP62"/>
    </sheetView>
  </sheetViews>
  <sheetFormatPr defaultColWidth="9.140625" defaultRowHeight="15"/>
  <cols>
    <col min="1" max="1" width="6.42578125" style="7" bestFit="1" customWidth="1"/>
    <col min="2" max="2" width="57.42578125" style="7" customWidth="1"/>
    <col min="3" max="3" width="29" style="7" customWidth="1"/>
    <col min="4" max="4" width="14.28515625" style="7" bestFit="1" customWidth="1"/>
    <col min="5" max="5" width="12" style="7" customWidth="1"/>
    <col min="6" max="6" width="17.140625" style="7" customWidth="1"/>
    <col min="7" max="7" width="14.42578125" style="7" customWidth="1"/>
    <col min="8" max="8" width="14.140625" style="7" customWidth="1"/>
    <col min="9" max="9" width="15.42578125" style="7" customWidth="1"/>
    <col min="10" max="10" width="5.7109375" style="7" customWidth="1"/>
    <col min="11" max="11" width="9.7109375" style="7" customWidth="1"/>
    <col min="12" max="12" width="12" style="7" customWidth="1"/>
    <col min="13" max="13" width="13.28515625" style="7" customWidth="1"/>
    <col min="14" max="14" width="5" style="7" customWidth="1"/>
    <col min="15" max="15" width="11.7109375" style="7" customWidth="1"/>
    <col min="16" max="16" width="4.85546875" style="7" customWidth="1"/>
    <col min="17" max="17" width="14" style="7" customWidth="1"/>
    <col min="18" max="18" width="15.85546875" style="7" hidden="1" customWidth="1"/>
    <col min="19" max="19" width="14.42578125" style="7" customWidth="1"/>
    <col min="20" max="20" width="6.140625" style="7" customWidth="1"/>
    <col min="21" max="21" width="14" style="7" customWidth="1"/>
    <col min="22" max="22" width="5.7109375" style="7" bestFit="1" customWidth="1"/>
    <col min="23" max="23" width="12.85546875" style="7" customWidth="1"/>
    <col min="24" max="24" width="8.140625" style="7" customWidth="1"/>
    <col min="25" max="25" width="5.5703125" style="7" customWidth="1"/>
    <col min="26" max="26" width="14.140625" style="7" customWidth="1"/>
    <col min="27" max="27" width="5.5703125" style="7" customWidth="1"/>
    <col min="28" max="28" width="15.85546875" style="7" customWidth="1"/>
    <col min="29" max="29" width="5.140625" style="7" customWidth="1"/>
    <col min="30" max="30" width="15.140625" style="7" customWidth="1"/>
    <col min="31" max="31" width="6" style="7" customWidth="1"/>
    <col min="32" max="32" width="13.28515625" style="7" customWidth="1"/>
    <col min="33" max="33" width="8.28515625" style="7" bestFit="1" customWidth="1"/>
    <col min="34" max="34" width="5.42578125" style="7" customWidth="1"/>
    <col min="35" max="35" width="13.85546875" style="7" customWidth="1"/>
    <col min="36" max="36" width="7.42578125" style="7" customWidth="1"/>
    <col min="37" max="37" width="6.7109375" style="7" customWidth="1"/>
    <col min="38" max="38" width="15.85546875" style="7" customWidth="1"/>
    <col min="39" max="39" width="8.28515625" style="7" bestFit="1" customWidth="1"/>
    <col min="40" max="40" width="6.7109375" style="7" customWidth="1"/>
    <col min="41" max="41" width="9.28515625" style="7" customWidth="1"/>
    <col min="42" max="42" width="8.28515625" style="7" customWidth="1"/>
    <col min="43" max="43" width="18.140625" style="92" hidden="1" customWidth="1"/>
    <col min="44" max="44" width="18.140625" style="93" hidden="1" customWidth="1"/>
    <col min="45" max="45" width="14.42578125" style="93" hidden="1" customWidth="1"/>
    <col min="46" max="16384" width="9.140625" style="7"/>
  </cols>
  <sheetData>
    <row r="1" spans="1:45" ht="138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</row>
    <row r="2" spans="1:45">
      <c r="A2" s="59"/>
      <c r="B2" s="24" t="s">
        <v>197</v>
      </c>
      <c r="C2" s="24"/>
      <c r="D2" s="85"/>
      <c r="E2" s="85"/>
      <c r="F2" s="85"/>
      <c r="G2" s="85"/>
      <c r="H2" s="85"/>
      <c r="I2" s="85"/>
      <c r="J2" s="85">
        <v>1</v>
      </c>
      <c r="K2" s="85"/>
      <c r="L2" s="85"/>
      <c r="M2" s="85"/>
      <c r="N2" s="85">
        <v>2</v>
      </c>
      <c r="O2" s="85"/>
      <c r="P2" s="85">
        <v>1</v>
      </c>
      <c r="Q2" s="85"/>
      <c r="R2" s="85"/>
      <c r="S2" s="85"/>
      <c r="T2" s="85">
        <v>2</v>
      </c>
      <c r="U2" s="85"/>
      <c r="V2" s="85">
        <v>0</v>
      </c>
      <c r="W2" s="85"/>
      <c r="X2" s="119"/>
      <c r="Y2" s="85">
        <v>1</v>
      </c>
      <c r="Z2" s="85"/>
      <c r="AA2" s="85">
        <v>1</v>
      </c>
      <c r="AB2" s="85"/>
      <c r="AC2" s="85">
        <v>2</v>
      </c>
      <c r="AD2" s="85"/>
      <c r="AE2" s="85">
        <v>2</v>
      </c>
      <c r="AF2" s="85"/>
      <c r="AG2" s="85"/>
      <c r="AH2" s="85">
        <v>3</v>
      </c>
      <c r="AI2" s="85"/>
      <c r="AJ2" s="85"/>
      <c r="AK2" s="85">
        <v>2</v>
      </c>
      <c r="AL2" s="85"/>
      <c r="AM2" s="85"/>
      <c r="AN2" s="85">
        <v>3</v>
      </c>
      <c r="AO2" s="85">
        <f>SUM(D2:AN2)</f>
        <v>20</v>
      </c>
      <c r="AP2" s="85">
        <v>100</v>
      </c>
      <c r="AR2" s="92" t="s">
        <v>193</v>
      </c>
    </row>
    <row r="3" spans="1:45">
      <c r="A3" s="59"/>
      <c r="B3" s="75" t="s">
        <v>186</v>
      </c>
      <c r="C3" s="2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19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95" t="s">
        <v>181</v>
      </c>
      <c r="AR3" s="95" t="s">
        <v>182</v>
      </c>
      <c r="AS3" s="95" t="s">
        <v>183</v>
      </c>
    </row>
    <row r="4" spans="1:45" ht="30" customHeight="1">
      <c r="A4" s="9">
        <v>30</v>
      </c>
      <c r="B4" s="262" t="s">
        <v>95</v>
      </c>
      <c r="C4" s="276" t="s">
        <v>392</v>
      </c>
      <c r="D4" s="189">
        <v>66</v>
      </c>
      <c r="E4" s="162">
        <v>24</v>
      </c>
      <c r="F4" s="162">
        <v>0</v>
      </c>
      <c r="G4" s="162">
        <v>723</v>
      </c>
      <c r="H4" s="255">
        <v>716</v>
      </c>
      <c r="I4" s="189">
        <v>717</v>
      </c>
      <c r="J4" s="163">
        <f t="shared" ref="J4:J35" si="0">IF(ABS((I4-H4)/H4)&lt;=0.1,1,0)</f>
        <v>1</v>
      </c>
      <c r="K4" s="189">
        <v>24</v>
      </c>
      <c r="L4" s="189">
        <v>1006</v>
      </c>
      <c r="M4" s="189">
        <v>100</v>
      </c>
      <c r="N4" s="163">
        <f t="shared" ref="N4:N35" si="1">IF(M4&gt;=90,2,IF(M4&gt;=80,1,0))</f>
        <v>2</v>
      </c>
      <c r="O4" s="189">
        <v>1146</v>
      </c>
      <c r="P4" s="163">
        <f>IF(O4/E4&gt;=13,1,0)</f>
        <v>1</v>
      </c>
      <c r="Q4" s="189">
        <v>894</v>
      </c>
      <c r="R4" s="174" t="s">
        <v>181</v>
      </c>
      <c r="S4" s="189">
        <v>99</v>
      </c>
      <c r="T4" s="163">
        <f t="shared" ref="T4:T35" si="2">IF(S4&gt;=90,2,IF(S4&gt;=80,1,0))</f>
        <v>2</v>
      </c>
      <c r="U4" s="189"/>
      <c r="V4" s="163">
        <f t="shared" ref="V4:V35" si="3">IF(U4&gt;=90,2,IF(U4&gt;=80,1,0))</f>
        <v>0</v>
      </c>
      <c r="W4" s="189">
        <v>33359</v>
      </c>
      <c r="X4" s="164">
        <f t="shared" ref="X4:X35" si="4">ROUND($W4/($I4-$F4)/13,2)</f>
        <v>3.58</v>
      </c>
      <c r="Y4" s="163">
        <f>IF(W4/(I4-F4)/13&gt;=5/2,1,0)</f>
        <v>1</v>
      </c>
      <c r="Z4" s="189">
        <v>10584</v>
      </c>
      <c r="AA4" s="163">
        <f>IF(Z4/I4&gt;=6,1,0)</f>
        <v>1</v>
      </c>
      <c r="AB4" s="189">
        <v>98</v>
      </c>
      <c r="AC4" s="163">
        <f t="shared" ref="AC4:AC35" si="5">IF(AB4&gt;=90,2,IF(AB4&gt;=80,1,0))</f>
        <v>2</v>
      </c>
      <c r="AD4" s="189">
        <v>91</v>
      </c>
      <c r="AE4" s="163">
        <f>IF(AD4&gt;=90,2,IF(AD4&gt;=80,1,0))</f>
        <v>2</v>
      </c>
      <c r="AF4" s="189">
        <v>15167</v>
      </c>
      <c r="AG4" s="164">
        <f t="shared" ref="AG4:AG35" si="6">AF4/L4</f>
        <v>15.076540755467196</v>
      </c>
      <c r="AH4" s="163">
        <f t="shared" ref="AH4:AH35" si="7">IF(AG4&gt;12,3,IF(AG4&gt;4,2,IF(AG4&gt;1,1,0)))</f>
        <v>3</v>
      </c>
      <c r="AI4" s="189">
        <v>35666</v>
      </c>
      <c r="AJ4" s="165">
        <f t="shared" ref="AJ4:AJ35" si="8">AI4/I4</f>
        <v>49.743375174337515</v>
      </c>
      <c r="AK4" s="163">
        <f t="shared" ref="AK4:AK35" si="9">IF(AJ4&gt;=4,2,IF(AJ4&gt;1,1,0))</f>
        <v>2</v>
      </c>
      <c r="AL4" s="189">
        <v>4408</v>
      </c>
      <c r="AM4" s="165">
        <f t="shared" ref="AM4:AM35" si="10">AL4/D4</f>
        <v>66.787878787878782</v>
      </c>
      <c r="AN4" s="163">
        <f t="shared" ref="AN4:AN35" si="11">IF(AM4&gt;23,3,IF(AM4&gt;12,2,IF(AM4&gt;4,1,0)))</f>
        <v>3</v>
      </c>
      <c r="AO4" s="160">
        <f>J4+N4+P4+T4+V4+Y4+AA4+AC4+AE4+AH4+AK4+AN4</f>
        <v>20</v>
      </c>
      <c r="AP4" s="160">
        <f>ROUND(AO4/$AO$2*100,0)</f>
        <v>100</v>
      </c>
      <c r="AQ4" s="166" t="str">
        <f t="shared" ref="AQ4:AQ33" si="12">IF(AND(OR($B$3="октябрь",$B$3="декабрь",$B$3="март",$B$3="май"),R4="четверть"),"выставляются","нет")</f>
        <v>нет</v>
      </c>
      <c r="AR4" s="166" t="str">
        <f t="shared" ref="AR4:AR33" si="13">IF(AND(OR($B$3="ноябрь",$B$3="февраль",$B$3="май"),$R4="триместр"),"выставляются","нет")</f>
        <v>нет</v>
      </c>
      <c r="AS4" s="166" t="str">
        <f t="shared" ref="AS4:AS33" si="14">IF(AND(OR($B$3="декабрь",$B$3="май"),$R4="полугодие"),"выставляются","нет")</f>
        <v>нет</v>
      </c>
    </row>
    <row r="5" spans="1:45" ht="30" customHeight="1">
      <c r="A5" s="77">
        <v>9</v>
      </c>
      <c r="B5" s="278" t="s">
        <v>90</v>
      </c>
      <c r="C5" s="276" t="s">
        <v>371</v>
      </c>
      <c r="D5" s="189">
        <v>7</v>
      </c>
      <c r="E5" s="225">
        <v>7</v>
      </c>
      <c r="F5" s="225">
        <v>0</v>
      </c>
      <c r="G5" s="3">
        <v>140</v>
      </c>
      <c r="H5" s="255">
        <v>140</v>
      </c>
      <c r="I5" s="189">
        <v>134</v>
      </c>
      <c r="J5" s="4">
        <f t="shared" si="0"/>
        <v>1</v>
      </c>
      <c r="K5" s="189">
        <v>8</v>
      </c>
      <c r="L5" s="189">
        <v>36</v>
      </c>
      <c r="M5" s="189">
        <v>22</v>
      </c>
      <c r="N5" s="135">
        <f t="shared" si="1"/>
        <v>0</v>
      </c>
      <c r="O5" s="189">
        <v>486</v>
      </c>
      <c r="P5" s="4">
        <f>IF(O5/E5&gt;=13,1,0)</f>
        <v>1</v>
      </c>
      <c r="Q5" s="189">
        <v>162</v>
      </c>
      <c r="R5" s="158" t="s">
        <v>183</v>
      </c>
      <c r="S5" s="189"/>
      <c r="T5" s="190">
        <f t="shared" si="2"/>
        <v>0</v>
      </c>
      <c r="U5" s="189"/>
      <c r="V5" s="4">
        <f t="shared" si="3"/>
        <v>0</v>
      </c>
      <c r="W5" s="189">
        <v>4079</v>
      </c>
      <c r="X5" s="5">
        <f t="shared" si="4"/>
        <v>2.34</v>
      </c>
      <c r="Y5" s="86">
        <f>IF(W5/(I5-F5)/13&gt;=1.5,1,0)</f>
        <v>1</v>
      </c>
      <c r="Z5" s="189">
        <v>423</v>
      </c>
      <c r="AA5" s="135">
        <f>IF(Z5/I5&gt;=6,1,0)</f>
        <v>0</v>
      </c>
      <c r="AB5" s="189">
        <v>98</v>
      </c>
      <c r="AC5" s="4">
        <f t="shared" si="5"/>
        <v>2</v>
      </c>
      <c r="AD5" s="189">
        <v>96</v>
      </c>
      <c r="AE5" s="4">
        <f>IF(AD5&gt;=90,2,IF(AD5&gt;=80,1,0))</f>
        <v>2</v>
      </c>
      <c r="AF5" s="189">
        <v>0</v>
      </c>
      <c r="AG5" s="5">
        <f t="shared" si="6"/>
        <v>0</v>
      </c>
      <c r="AH5" s="135">
        <f t="shared" si="7"/>
        <v>0</v>
      </c>
      <c r="AI5" s="189">
        <v>0</v>
      </c>
      <c r="AJ5" s="165">
        <f t="shared" si="8"/>
        <v>0</v>
      </c>
      <c r="AK5" s="135">
        <f t="shared" si="9"/>
        <v>0</v>
      </c>
      <c r="AL5" s="189">
        <v>183</v>
      </c>
      <c r="AM5" s="6">
        <f t="shared" si="10"/>
        <v>26.142857142857142</v>
      </c>
      <c r="AN5" s="4">
        <f t="shared" si="11"/>
        <v>3</v>
      </c>
      <c r="AO5" s="99">
        <f>J5+P5+T5+V5+Y5+AC5+AE5+AN5</f>
        <v>10</v>
      </c>
      <c r="AP5" s="275">
        <f>ROUND(AO5/($AO$2-$N$2-$AA$2-$AH$2-$AK$2-$T$2)*100,0)</f>
        <v>100</v>
      </c>
      <c r="AQ5" s="166" t="str">
        <f>IF(AND(OR($B$3="октябрь",$B$3="декабрь",$B$3="март",$B$3="май"),R5="четверть"),"выставляются","нет")</f>
        <v>нет</v>
      </c>
      <c r="AR5" s="166" t="str">
        <f>IF(AND(OR($B$3="ноябрь",$B$3="февраль",$B$3="май"),$R5="триместр"),"выставляются","нет")</f>
        <v>нет</v>
      </c>
      <c r="AS5" s="166" t="str">
        <f>IF(AND(OR($B$3="декабрь",$B$3="май"),$R5="полугодие"),"выставляются","нет")</f>
        <v>нет</v>
      </c>
    </row>
    <row r="6" spans="1:45" ht="30" customHeight="1">
      <c r="A6" s="9">
        <v>23</v>
      </c>
      <c r="B6" s="40" t="s">
        <v>75</v>
      </c>
      <c r="C6" s="276" t="s">
        <v>385</v>
      </c>
      <c r="D6" s="189">
        <v>42</v>
      </c>
      <c r="E6" s="225">
        <v>24</v>
      </c>
      <c r="F6" s="225">
        <v>362</v>
      </c>
      <c r="G6" s="3">
        <v>694</v>
      </c>
      <c r="H6" s="255">
        <v>694</v>
      </c>
      <c r="I6" s="189">
        <v>696</v>
      </c>
      <c r="J6" s="4">
        <f t="shared" si="0"/>
        <v>1</v>
      </c>
      <c r="K6" s="189">
        <v>24</v>
      </c>
      <c r="L6" s="189">
        <v>688</v>
      </c>
      <c r="M6" s="189">
        <v>100</v>
      </c>
      <c r="N6" s="4">
        <f t="shared" si="1"/>
        <v>2</v>
      </c>
      <c r="O6" s="189">
        <v>367</v>
      </c>
      <c r="P6" s="35">
        <f>IF(O6/E6&gt;=9,1,0)</f>
        <v>1</v>
      </c>
      <c r="Q6" s="189">
        <v>603</v>
      </c>
      <c r="R6" s="175" t="s">
        <v>181</v>
      </c>
      <c r="S6" s="189">
        <v>95</v>
      </c>
      <c r="T6" s="4">
        <f t="shared" si="2"/>
        <v>2</v>
      </c>
      <c r="U6" s="189"/>
      <c r="V6" s="4">
        <f t="shared" si="3"/>
        <v>0</v>
      </c>
      <c r="W6" s="189">
        <v>11151</v>
      </c>
      <c r="X6" s="5">
        <f t="shared" si="4"/>
        <v>2.57</v>
      </c>
      <c r="Y6" s="4">
        <f>IF(W6/(I6-F6)/13&gt;=5/2,1,0)</f>
        <v>1</v>
      </c>
      <c r="Z6" s="189">
        <v>4919</v>
      </c>
      <c r="AA6" s="4">
        <f>IF(Z6/I6&gt;=6,1,0)</f>
        <v>1</v>
      </c>
      <c r="AB6" s="189">
        <v>98</v>
      </c>
      <c r="AC6" s="4">
        <f t="shared" si="5"/>
        <v>2</v>
      </c>
      <c r="AD6" s="189">
        <v>71</v>
      </c>
      <c r="AE6" s="35">
        <f>IF(AD6&gt;=70,2,IF(AD6&gt;=60,1,0))</f>
        <v>2</v>
      </c>
      <c r="AF6" s="189">
        <v>7372</v>
      </c>
      <c r="AG6" s="5">
        <f t="shared" si="6"/>
        <v>10.715116279069768</v>
      </c>
      <c r="AH6" s="4">
        <f t="shared" si="7"/>
        <v>2</v>
      </c>
      <c r="AI6" s="189">
        <v>8773</v>
      </c>
      <c r="AJ6" s="165">
        <f t="shared" si="8"/>
        <v>12.604885057471265</v>
      </c>
      <c r="AK6" s="4">
        <f t="shared" si="9"/>
        <v>2</v>
      </c>
      <c r="AL6" s="189">
        <v>1914</v>
      </c>
      <c r="AM6" s="6">
        <f t="shared" si="10"/>
        <v>45.571428571428569</v>
      </c>
      <c r="AN6" s="4">
        <f t="shared" si="11"/>
        <v>3</v>
      </c>
      <c r="AO6" s="97">
        <f>J6+N6+P6+T6+V6+Y6+AA6+AC6+AE6+AH6+AK6+AN6</f>
        <v>19</v>
      </c>
      <c r="AP6" s="97">
        <f>ROUND(AO6/$AO$2*100,0)</f>
        <v>95</v>
      </c>
      <c r="AQ6" s="166" t="str">
        <f t="shared" si="12"/>
        <v>нет</v>
      </c>
      <c r="AR6" s="166" t="str">
        <f t="shared" si="13"/>
        <v>нет</v>
      </c>
      <c r="AS6" s="166" t="str">
        <f t="shared" si="14"/>
        <v>нет</v>
      </c>
    </row>
    <row r="7" spans="1:45" ht="30" customHeight="1">
      <c r="A7" s="77">
        <v>25</v>
      </c>
      <c r="B7" s="40" t="s">
        <v>91</v>
      </c>
      <c r="C7" s="276" t="s">
        <v>387</v>
      </c>
      <c r="D7" s="189">
        <v>59</v>
      </c>
      <c r="E7" s="225">
        <v>29</v>
      </c>
      <c r="F7" s="225">
        <v>175</v>
      </c>
      <c r="G7" s="3">
        <v>747</v>
      </c>
      <c r="H7" s="255">
        <v>750</v>
      </c>
      <c r="I7" s="189">
        <v>742</v>
      </c>
      <c r="J7" s="4">
        <f t="shared" si="0"/>
        <v>1</v>
      </c>
      <c r="K7" s="189">
        <v>29</v>
      </c>
      <c r="L7" s="189">
        <v>871</v>
      </c>
      <c r="M7" s="189">
        <v>100</v>
      </c>
      <c r="N7" s="4">
        <f t="shared" si="1"/>
        <v>2</v>
      </c>
      <c r="O7" s="189">
        <v>935</v>
      </c>
      <c r="P7" s="4">
        <f t="shared" ref="P7:P22" si="15">IF(O7/E7&gt;=13,1,0)</f>
        <v>1</v>
      </c>
      <c r="Q7" s="189">
        <v>899</v>
      </c>
      <c r="R7" s="175" t="s">
        <v>181</v>
      </c>
      <c r="S7" s="189">
        <v>86</v>
      </c>
      <c r="T7" s="4">
        <f t="shared" si="2"/>
        <v>1</v>
      </c>
      <c r="U7" s="189"/>
      <c r="V7" s="4">
        <f t="shared" si="3"/>
        <v>0</v>
      </c>
      <c r="W7" s="189">
        <v>32935</v>
      </c>
      <c r="X7" s="5">
        <f t="shared" si="4"/>
        <v>4.47</v>
      </c>
      <c r="Y7" s="4">
        <f>IF(W7/(I7-F7)/13&gt;=5/2,1,0)</f>
        <v>1</v>
      </c>
      <c r="Z7" s="189">
        <v>7997</v>
      </c>
      <c r="AA7" s="4">
        <f>IF(Z7/I7&gt;=6,1,0)</f>
        <v>1</v>
      </c>
      <c r="AB7" s="189">
        <v>99</v>
      </c>
      <c r="AC7" s="4">
        <f t="shared" si="5"/>
        <v>2</v>
      </c>
      <c r="AD7" s="189">
        <v>90</v>
      </c>
      <c r="AE7" s="4">
        <f t="shared" ref="AE7:AE22" si="16">IF(AD7&gt;=90,2,IF(AD7&gt;=80,1,0))</f>
        <v>2</v>
      </c>
      <c r="AF7" s="189">
        <v>11342</v>
      </c>
      <c r="AG7" s="5">
        <f t="shared" si="6"/>
        <v>13.021814006888635</v>
      </c>
      <c r="AH7" s="4">
        <f t="shared" si="7"/>
        <v>3</v>
      </c>
      <c r="AI7" s="189">
        <v>23750</v>
      </c>
      <c r="AJ7" s="165">
        <f t="shared" si="8"/>
        <v>32.008086253369271</v>
      </c>
      <c r="AK7" s="4">
        <f t="shared" si="9"/>
        <v>2</v>
      </c>
      <c r="AL7" s="189">
        <v>4311</v>
      </c>
      <c r="AM7" s="6">
        <f t="shared" si="10"/>
        <v>73.067796610169495</v>
      </c>
      <c r="AN7" s="4">
        <f t="shared" si="11"/>
        <v>3</v>
      </c>
      <c r="AO7" s="97">
        <f>J7+N7+P7+T7+V7+Y7+AA7+AC7+AE7+AH7+AK7+AN7</f>
        <v>19</v>
      </c>
      <c r="AP7" s="97">
        <f>ROUND(AO7/$AO$2*100,0)</f>
        <v>95</v>
      </c>
      <c r="AQ7" s="166" t="str">
        <f t="shared" si="12"/>
        <v>нет</v>
      </c>
      <c r="AR7" s="166" t="str">
        <f t="shared" si="13"/>
        <v>нет</v>
      </c>
      <c r="AS7" s="166" t="str">
        <f t="shared" si="14"/>
        <v>нет</v>
      </c>
    </row>
    <row r="8" spans="1:45" ht="30" customHeight="1">
      <c r="A8" s="9">
        <v>29</v>
      </c>
      <c r="B8" s="40" t="s">
        <v>229</v>
      </c>
      <c r="C8" s="276" t="s">
        <v>391</v>
      </c>
      <c r="D8" s="189">
        <v>42</v>
      </c>
      <c r="E8" s="225">
        <v>16</v>
      </c>
      <c r="F8" s="225">
        <v>65</v>
      </c>
      <c r="G8" s="3">
        <v>426</v>
      </c>
      <c r="H8" s="255">
        <v>431</v>
      </c>
      <c r="I8" s="189">
        <v>428</v>
      </c>
      <c r="J8" s="4">
        <f t="shared" si="0"/>
        <v>1</v>
      </c>
      <c r="K8" s="189">
        <v>16</v>
      </c>
      <c r="L8" s="189">
        <v>475</v>
      </c>
      <c r="M8" s="189">
        <v>100</v>
      </c>
      <c r="N8" s="4">
        <f t="shared" si="1"/>
        <v>2</v>
      </c>
      <c r="O8" s="189">
        <v>380</v>
      </c>
      <c r="P8" s="4">
        <f t="shared" si="15"/>
        <v>1</v>
      </c>
      <c r="Q8" s="189">
        <v>515</v>
      </c>
      <c r="R8" s="175" t="s">
        <v>181</v>
      </c>
      <c r="S8" s="189">
        <v>82</v>
      </c>
      <c r="T8" s="4">
        <f t="shared" si="2"/>
        <v>1</v>
      </c>
      <c r="U8" s="189"/>
      <c r="V8" s="4">
        <f t="shared" si="3"/>
        <v>0</v>
      </c>
      <c r="W8" s="189">
        <v>13462</v>
      </c>
      <c r="X8" s="5">
        <f t="shared" si="4"/>
        <v>2.85</v>
      </c>
      <c r="Y8" s="4">
        <f>IF(W8/(I8-F8)/13&gt;=5/2,1,0)</f>
        <v>1</v>
      </c>
      <c r="Z8" s="189">
        <v>4448</v>
      </c>
      <c r="AA8" s="4">
        <f>IF(Z8/I8&gt;=6,1,0)</f>
        <v>1</v>
      </c>
      <c r="AB8" s="189">
        <v>97</v>
      </c>
      <c r="AC8" s="4">
        <f t="shared" si="5"/>
        <v>2</v>
      </c>
      <c r="AD8" s="189">
        <v>93</v>
      </c>
      <c r="AE8" s="4">
        <f t="shared" si="16"/>
        <v>2</v>
      </c>
      <c r="AF8" s="189">
        <v>6551</v>
      </c>
      <c r="AG8" s="5">
        <f t="shared" si="6"/>
        <v>13.791578947368421</v>
      </c>
      <c r="AH8" s="4">
        <f t="shared" si="7"/>
        <v>3</v>
      </c>
      <c r="AI8" s="189">
        <v>3458</v>
      </c>
      <c r="AJ8" s="165">
        <f t="shared" si="8"/>
        <v>8.0794392523364493</v>
      </c>
      <c r="AK8" s="4">
        <f t="shared" si="9"/>
        <v>2</v>
      </c>
      <c r="AL8" s="189">
        <v>1775</v>
      </c>
      <c r="AM8" s="6">
        <f t="shared" si="10"/>
        <v>42.261904761904759</v>
      </c>
      <c r="AN8" s="4">
        <f t="shared" si="11"/>
        <v>3</v>
      </c>
      <c r="AO8" s="97">
        <f>J8+N8+P8+T8+V8+Y8+AA8+AC8+AE8+AH8+AK8+AN8</f>
        <v>19</v>
      </c>
      <c r="AP8" s="97">
        <f>ROUND(AO8/$AO$2*100,0)</f>
        <v>95</v>
      </c>
      <c r="AQ8" s="166" t="str">
        <f t="shared" si="12"/>
        <v>нет</v>
      </c>
      <c r="AR8" s="166" t="str">
        <f t="shared" si="13"/>
        <v>нет</v>
      </c>
      <c r="AS8" s="166" t="str">
        <f t="shared" si="14"/>
        <v>нет</v>
      </c>
    </row>
    <row r="9" spans="1:45" ht="30" customHeight="1">
      <c r="A9" s="77">
        <v>32</v>
      </c>
      <c r="B9" s="42" t="s">
        <v>81</v>
      </c>
      <c r="C9" s="269" t="s">
        <v>394</v>
      </c>
      <c r="D9" s="189">
        <v>72</v>
      </c>
      <c r="E9" s="225">
        <v>40</v>
      </c>
      <c r="F9" s="225">
        <v>60</v>
      </c>
      <c r="G9" s="3">
        <v>291</v>
      </c>
      <c r="H9" s="255">
        <v>294</v>
      </c>
      <c r="I9" s="189">
        <v>294</v>
      </c>
      <c r="J9" s="4">
        <f t="shared" si="0"/>
        <v>1</v>
      </c>
      <c r="K9" s="189">
        <v>40</v>
      </c>
      <c r="L9" s="189">
        <v>283</v>
      </c>
      <c r="M9" s="189">
        <v>100</v>
      </c>
      <c r="N9" s="4">
        <f t="shared" si="1"/>
        <v>2</v>
      </c>
      <c r="O9" s="189">
        <v>563</v>
      </c>
      <c r="P9" s="4">
        <f t="shared" si="15"/>
        <v>1</v>
      </c>
      <c r="Q9" s="189">
        <v>1077</v>
      </c>
      <c r="R9" s="167" t="s">
        <v>181</v>
      </c>
      <c r="S9" s="189">
        <v>98</v>
      </c>
      <c r="T9" s="4">
        <f t="shared" si="2"/>
        <v>2</v>
      </c>
      <c r="U9" s="189"/>
      <c r="V9" s="4">
        <f t="shared" si="3"/>
        <v>0</v>
      </c>
      <c r="W9" s="189">
        <v>14155</v>
      </c>
      <c r="X9" s="5">
        <f t="shared" si="4"/>
        <v>4.6500000000000004</v>
      </c>
      <c r="Y9" s="86">
        <f>IF(W9/(I9-F9)/13&gt;=1.5,1,0)</f>
        <v>1</v>
      </c>
      <c r="Z9" s="189">
        <v>1986</v>
      </c>
      <c r="AA9" s="86">
        <f>IF(Z9/I9&gt;=3,1,0)</f>
        <v>1</v>
      </c>
      <c r="AB9" s="189">
        <v>98</v>
      </c>
      <c r="AC9" s="4">
        <f t="shared" si="5"/>
        <v>2</v>
      </c>
      <c r="AD9" s="189">
        <v>82</v>
      </c>
      <c r="AE9" s="135">
        <f t="shared" si="16"/>
        <v>1</v>
      </c>
      <c r="AF9" s="189">
        <v>173</v>
      </c>
      <c r="AG9" s="5">
        <f t="shared" si="6"/>
        <v>0.61130742049469966</v>
      </c>
      <c r="AH9" s="135">
        <f t="shared" si="7"/>
        <v>0</v>
      </c>
      <c r="AI9" s="189">
        <v>0</v>
      </c>
      <c r="AJ9" s="165">
        <f t="shared" si="8"/>
        <v>0</v>
      </c>
      <c r="AK9" s="135">
        <f t="shared" si="9"/>
        <v>0</v>
      </c>
      <c r="AL9" s="189">
        <v>1636</v>
      </c>
      <c r="AM9" s="6">
        <f t="shared" si="10"/>
        <v>22.722222222222221</v>
      </c>
      <c r="AN9" s="4">
        <f t="shared" si="11"/>
        <v>2</v>
      </c>
      <c r="AO9" s="99">
        <f>J9+N9+P9+T9+V9+Y9+AA9+AC9+AN9</f>
        <v>12</v>
      </c>
      <c r="AP9" s="100">
        <f>ROUND(AO9/($AO$2-$AE$2-$AH$2-$AK$2)*100,0)</f>
        <v>92</v>
      </c>
      <c r="AQ9" s="166" t="str">
        <f t="shared" si="12"/>
        <v>нет</v>
      </c>
      <c r="AR9" s="166" t="str">
        <f t="shared" si="13"/>
        <v>нет</v>
      </c>
      <c r="AS9" s="166" t="str">
        <f t="shared" si="14"/>
        <v>нет</v>
      </c>
    </row>
    <row r="10" spans="1:45" ht="30" customHeight="1">
      <c r="A10" s="9">
        <v>3</v>
      </c>
      <c r="B10" s="40" t="s">
        <v>77</v>
      </c>
      <c r="C10" s="276" t="s">
        <v>365</v>
      </c>
      <c r="D10" s="189">
        <v>55</v>
      </c>
      <c r="E10" s="225">
        <v>41</v>
      </c>
      <c r="F10" s="225">
        <v>240</v>
      </c>
      <c r="G10" s="3">
        <v>1168</v>
      </c>
      <c r="H10" s="255">
        <v>1198</v>
      </c>
      <c r="I10" s="189">
        <v>1198</v>
      </c>
      <c r="J10" s="4">
        <f t="shared" si="0"/>
        <v>1</v>
      </c>
      <c r="K10" s="189">
        <v>47</v>
      </c>
      <c r="L10" s="189">
        <v>1293</v>
      </c>
      <c r="M10" s="189">
        <v>100</v>
      </c>
      <c r="N10" s="4">
        <f t="shared" si="1"/>
        <v>2</v>
      </c>
      <c r="O10" s="189">
        <v>937</v>
      </c>
      <c r="P10" s="4">
        <f t="shared" si="15"/>
        <v>1</v>
      </c>
      <c r="Q10" s="189">
        <v>1416</v>
      </c>
      <c r="R10" s="175" t="s">
        <v>181</v>
      </c>
      <c r="S10" s="189">
        <v>75</v>
      </c>
      <c r="T10" s="4">
        <f t="shared" si="2"/>
        <v>0</v>
      </c>
      <c r="U10" s="189"/>
      <c r="V10" s="4">
        <f t="shared" si="3"/>
        <v>0</v>
      </c>
      <c r="W10" s="189">
        <v>37572</v>
      </c>
      <c r="X10" s="5">
        <f t="shared" si="4"/>
        <v>3.02</v>
      </c>
      <c r="Y10" s="4">
        <f>IF(W10/(I10-F10)/13&gt;=5/2,1,0)</f>
        <v>1</v>
      </c>
      <c r="Z10" s="189">
        <v>16665</v>
      </c>
      <c r="AA10" s="4">
        <f t="shared" ref="AA10:AA35" si="17">IF(Z10/I10&gt;=6,1,0)</f>
        <v>1</v>
      </c>
      <c r="AB10" s="189">
        <v>99</v>
      </c>
      <c r="AC10" s="4">
        <f t="shared" si="5"/>
        <v>2</v>
      </c>
      <c r="AD10" s="189">
        <v>100</v>
      </c>
      <c r="AE10" s="4">
        <f t="shared" si="16"/>
        <v>2</v>
      </c>
      <c r="AF10" s="189">
        <v>18079</v>
      </c>
      <c r="AG10" s="5">
        <f t="shared" si="6"/>
        <v>13.982211910286157</v>
      </c>
      <c r="AH10" s="4">
        <f t="shared" si="7"/>
        <v>3</v>
      </c>
      <c r="AI10" s="189">
        <v>11274</v>
      </c>
      <c r="AJ10" s="165">
        <f t="shared" si="8"/>
        <v>9.4106844741235385</v>
      </c>
      <c r="AK10" s="4">
        <f t="shared" si="9"/>
        <v>2</v>
      </c>
      <c r="AL10" s="189">
        <v>3906</v>
      </c>
      <c r="AM10" s="6">
        <f t="shared" si="10"/>
        <v>71.018181818181816</v>
      </c>
      <c r="AN10" s="4">
        <f t="shared" si="11"/>
        <v>3</v>
      </c>
      <c r="AO10" s="97">
        <f>J10+N10+P10+T10+V10+Y10+AA10+AC10+AE10+AH10+AK10+AN10</f>
        <v>18</v>
      </c>
      <c r="AP10" s="97">
        <f>ROUND(AO10/$AO$2*100,0)</f>
        <v>90</v>
      </c>
      <c r="AQ10" s="166" t="str">
        <f t="shared" si="12"/>
        <v>нет</v>
      </c>
      <c r="AR10" s="166" t="str">
        <f t="shared" si="13"/>
        <v>нет</v>
      </c>
      <c r="AS10" s="166" t="str">
        <f t="shared" si="14"/>
        <v>нет</v>
      </c>
    </row>
    <row r="11" spans="1:45" ht="30" customHeight="1">
      <c r="A11" s="77">
        <v>10</v>
      </c>
      <c r="B11" s="43" t="s">
        <v>203</v>
      </c>
      <c r="C11" s="276" t="s">
        <v>372</v>
      </c>
      <c r="D11" s="189">
        <v>47</v>
      </c>
      <c r="E11" s="225">
        <v>24</v>
      </c>
      <c r="F11" s="225">
        <v>245</v>
      </c>
      <c r="G11" s="3">
        <v>733</v>
      </c>
      <c r="H11" s="255">
        <v>745</v>
      </c>
      <c r="I11" s="189">
        <v>735</v>
      </c>
      <c r="J11" s="4">
        <f t="shared" si="0"/>
        <v>1</v>
      </c>
      <c r="K11" s="189">
        <v>24</v>
      </c>
      <c r="L11" s="189">
        <v>947</v>
      </c>
      <c r="M11" s="189">
        <v>100</v>
      </c>
      <c r="N11" s="4">
        <f t="shared" si="1"/>
        <v>2</v>
      </c>
      <c r="O11" s="189">
        <v>466</v>
      </c>
      <c r="P11" s="4">
        <f t="shared" si="15"/>
        <v>1</v>
      </c>
      <c r="Q11" s="189">
        <v>629</v>
      </c>
      <c r="R11" s="175" t="s">
        <v>181</v>
      </c>
      <c r="S11" s="189">
        <v>82</v>
      </c>
      <c r="T11" s="4">
        <f t="shared" si="2"/>
        <v>1</v>
      </c>
      <c r="U11" s="189"/>
      <c r="V11" s="4">
        <f t="shared" si="3"/>
        <v>0</v>
      </c>
      <c r="W11" s="189">
        <v>16321</v>
      </c>
      <c r="X11" s="5">
        <f t="shared" si="4"/>
        <v>2.56</v>
      </c>
      <c r="Y11" s="4">
        <f>IF(W11/(I11-F11)/13&gt;=5/2,1,0)</f>
        <v>1</v>
      </c>
      <c r="Z11" s="189">
        <v>7034</v>
      </c>
      <c r="AA11" s="4">
        <f t="shared" si="17"/>
        <v>1</v>
      </c>
      <c r="AB11" s="189">
        <v>97</v>
      </c>
      <c r="AC11" s="4">
        <f t="shared" si="5"/>
        <v>2</v>
      </c>
      <c r="AD11" s="189">
        <v>94</v>
      </c>
      <c r="AE11" s="4">
        <f t="shared" si="16"/>
        <v>2</v>
      </c>
      <c r="AF11" s="189">
        <v>4762</v>
      </c>
      <c r="AG11" s="5">
        <f t="shared" si="6"/>
        <v>5.0285110876451951</v>
      </c>
      <c r="AH11" s="4">
        <f t="shared" si="7"/>
        <v>2</v>
      </c>
      <c r="AI11" s="189">
        <v>11622</v>
      </c>
      <c r="AJ11" s="165">
        <f t="shared" si="8"/>
        <v>15.812244897959184</v>
      </c>
      <c r="AK11" s="4">
        <f t="shared" si="9"/>
        <v>2</v>
      </c>
      <c r="AL11" s="189">
        <v>2745</v>
      </c>
      <c r="AM11" s="6">
        <f t="shared" si="10"/>
        <v>58.404255319148938</v>
      </c>
      <c r="AN11" s="4">
        <f t="shared" si="11"/>
        <v>3</v>
      </c>
      <c r="AO11" s="97">
        <f>J11+N11+P11+T11+V11+Y11+AA11+AC11+AE11+AH11+AK11+AN11</f>
        <v>18</v>
      </c>
      <c r="AP11" s="97">
        <f>ROUND(AO11/$AO$2*100,0)</f>
        <v>90</v>
      </c>
      <c r="AQ11" s="166" t="str">
        <f t="shared" si="12"/>
        <v>нет</v>
      </c>
      <c r="AR11" s="166" t="str">
        <f t="shared" si="13"/>
        <v>нет</v>
      </c>
      <c r="AS11" s="166" t="str">
        <f t="shared" si="14"/>
        <v>нет</v>
      </c>
    </row>
    <row r="12" spans="1:45" ht="30" customHeight="1">
      <c r="A12" s="9">
        <v>26</v>
      </c>
      <c r="B12" s="40" t="s">
        <v>92</v>
      </c>
      <c r="C12" s="276" t="s">
        <v>388</v>
      </c>
      <c r="D12" s="189">
        <v>101</v>
      </c>
      <c r="E12" s="224">
        <v>43</v>
      </c>
      <c r="F12" s="227">
        <v>559</v>
      </c>
      <c r="G12" s="3">
        <v>1298</v>
      </c>
      <c r="H12" s="255">
        <v>1314</v>
      </c>
      <c r="I12" s="189">
        <v>1298</v>
      </c>
      <c r="J12" s="4">
        <f t="shared" si="0"/>
        <v>1</v>
      </c>
      <c r="K12" s="189">
        <v>43</v>
      </c>
      <c r="L12" s="189">
        <v>1599</v>
      </c>
      <c r="M12" s="189">
        <v>100</v>
      </c>
      <c r="N12" s="4">
        <f t="shared" si="1"/>
        <v>2</v>
      </c>
      <c r="O12" s="189">
        <v>1105</v>
      </c>
      <c r="P12" s="4">
        <f t="shared" si="15"/>
        <v>1</v>
      </c>
      <c r="Q12" s="189">
        <v>1318</v>
      </c>
      <c r="R12" s="176" t="s">
        <v>182</v>
      </c>
      <c r="S12" s="189">
        <v>62</v>
      </c>
      <c r="T12" s="4">
        <f t="shared" si="2"/>
        <v>0</v>
      </c>
      <c r="U12" s="189"/>
      <c r="V12" s="4">
        <f t="shared" si="3"/>
        <v>0</v>
      </c>
      <c r="W12" s="189">
        <v>28416</v>
      </c>
      <c r="X12" s="5">
        <f t="shared" si="4"/>
        <v>2.96</v>
      </c>
      <c r="Y12" s="35">
        <f>IF(W12/(I12-F12)/13&gt;=5/3,1,0)</f>
        <v>1</v>
      </c>
      <c r="Z12" s="189">
        <v>13960</v>
      </c>
      <c r="AA12" s="4">
        <f t="shared" si="17"/>
        <v>1</v>
      </c>
      <c r="AB12" s="189">
        <v>99</v>
      </c>
      <c r="AC12" s="4">
        <f t="shared" si="5"/>
        <v>2</v>
      </c>
      <c r="AD12" s="189">
        <v>99</v>
      </c>
      <c r="AE12" s="4">
        <f t="shared" si="16"/>
        <v>2</v>
      </c>
      <c r="AF12" s="189">
        <v>26427</v>
      </c>
      <c r="AG12" s="5">
        <f t="shared" si="6"/>
        <v>16.527204502814261</v>
      </c>
      <c r="AH12" s="4">
        <f t="shared" si="7"/>
        <v>3</v>
      </c>
      <c r="AI12" s="189">
        <v>37790</v>
      </c>
      <c r="AJ12" s="165">
        <f t="shared" si="8"/>
        <v>29.114021571648689</v>
      </c>
      <c r="AK12" s="4">
        <f t="shared" si="9"/>
        <v>2</v>
      </c>
      <c r="AL12" s="189">
        <v>28765</v>
      </c>
      <c r="AM12" s="6">
        <f t="shared" si="10"/>
        <v>284.80198019801981</v>
      </c>
      <c r="AN12" s="4">
        <f t="shared" si="11"/>
        <v>3</v>
      </c>
      <c r="AO12" s="97">
        <f>J12+N12+P12+T12+V12+Y12+AA12+AC12+AE12+AH12+AK12+AN12</f>
        <v>18</v>
      </c>
      <c r="AP12" s="97">
        <f>ROUND(AO12/$AO$2*100,0)</f>
        <v>90</v>
      </c>
      <c r="AQ12" s="166" t="str">
        <f>IF(AND(OR($B$3="октябрь",$B$3="декабрь",$B$3="март",$B$3="май"),R12="четверть"),"выставляются","нет")</f>
        <v>нет</v>
      </c>
      <c r="AR12" s="166" t="str">
        <f>IF(AND(OR($B$3="ноябрь",$B$3="февраль",$B$3="май"),$R12="триместр"),"выставляются","нет")</f>
        <v>выставляются</v>
      </c>
      <c r="AS12" s="166" t="str">
        <f>IF(AND(OR($B$3="декабрь",$B$3="май"),$R12="полугодие"),"выставляются","нет")</f>
        <v>нет</v>
      </c>
    </row>
    <row r="13" spans="1:45" ht="30" customHeight="1">
      <c r="A13" s="77">
        <v>28</v>
      </c>
      <c r="B13" s="40" t="s">
        <v>94</v>
      </c>
      <c r="C13" s="276" t="s">
        <v>390</v>
      </c>
      <c r="D13" s="189">
        <v>123</v>
      </c>
      <c r="E13" s="225">
        <v>36</v>
      </c>
      <c r="F13" s="225">
        <v>266</v>
      </c>
      <c r="G13" s="3">
        <v>1109</v>
      </c>
      <c r="H13" s="256">
        <v>1110</v>
      </c>
      <c r="I13" s="189">
        <v>1110</v>
      </c>
      <c r="J13" s="4">
        <f t="shared" si="0"/>
        <v>1</v>
      </c>
      <c r="K13" s="189">
        <v>36</v>
      </c>
      <c r="L13" s="189">
        <v>1841</v>
      </c>
      <c r="M13" s="189">
        <v>100</v>
      </c>
      <c r="N13" s="4">
        <f t="shared" si="1"/>
        <v>2</v>
      </c>
      <c r="O13" s="189">
        <v>1655</v>
      </c>
      <c r="P13" s="4">
        <f t="shared" si="15"/>
        <v>1</v>
      </c>
      <c r="Q13" s="189">
        <v>1078</v>
      </c>
      <c r="R13" s="175" t="s">
        <v>181</v>
      </c>
      <c r="S13" s="189">
        <v>76</v>
      </c>
      <c r="T13" s="4">
        <f t="shared" si="2"/>
        <v>0</v>
      </c>
      <c r="U13" s="189"/>
      <c r="V13" s="4">
        <f t="shared" si="3"/>
        <v>0</v>
      </c>
      <c r="W13" s="189">
        <v>33819</v>
      </c>
      <c r="X13" s="5">
        <f t="shared" si="4"/>
        <v>3.08</v>
      </c>
      <c r="Y13" s="4">
        <f>IF(W13/(I13-F13)/13&gt;=5/2,1,0)</f>
        <v>1</v>
      </c>
      <c r="Z13" s="189">
        <v>15347</v>
      </c>
      <c r="AA13" s="4">
        <f t="shared" si="17"/>
        <v>1</v>
      </c>
      <c r="AB13" s="189">
        <v>99</v>
      </c>
      <c r="AC13" s="4">
        <f t="shared" si="5"/>
        <v>2</v>
      </c>
      <c r="AD13" s="189">
        <v>98</v>
      </c>
      <c r="AE13" s="4">
        <f t="shared" si="16"/>
        <v>2</v>
      </c>
      <c r="AF13" s="189">
        <v>23348</v>
      </c>
      <c r="AG13" s="5">
        <f t="shared" si="6"/>
        <v>12.682237914177078</v>
      </c>
      <c r="AH13" s="4">
        <f t="shared" si="7"/>
        <v>3</v>
      </c>
      <c r="AI13" s="189">
        <v>32492</v>
      </c>
      <c r="AJ13" s="165">
        <f t="shared" si="8"/>
        <v>29.272072072072071</v>
      </c>
      <c r="AK13" s="4">
        <f t="shared" si="9"/>
        <v>2</v>
      </c>
      <c r="AL13" s="189">
        <v>4696</v>
      </c>
      <c r="AM13" s="6">
        <f t="shared" si="10"/>
        <v>38.178861788617887</v>
      </c>
      <c r="AN13" s="4">
        <f t="shared" si="11"/>
        <v>3</v>
      </c>
      <c r="AO13" s="97">
        <f>J13+N13+P13+T13+V13+Y13+AA13+AC13+AE13+AH13+AK13+AN13</f>
        <v>18</v>
      </c>
      <c r="AP13" s="97">
        <f>ROUND(AO13/$AO$2*100,0)</f>
        <v>90</v>
      </c>
      <c r="AQ13" s="166" t="str">
        <f>IF(AND(OR($B$3="октябрь",$B$3="декабрь",$B$3="март",$B$3="май"),R13="четверть"),"выставляются","нет")</f>
        <v>нет</v>
      </c>
      <c r="AR13" s="166" t="str">
        <f>IF(AND(OR($B$3="ноябрь",$B$3="февраль",$B$3="май"),$R13="триместр"),"выставляются","нет")</f>
        <v>нет</v>
      </c>
      <c r="AS13" s="166" t="str">
        <f>IF(AND(OR($B$3="декабрь",$B$3="май"),$R13="полугодие"),"выставляются","нет")</f>
        <v>нет</v>
      </c>
    </row>
    <row r="14" spans="1:45" ht="30" customHeight="1">
      <c r="A14" s="9">
        <v>2</v>
      </c>
      <c r="B14" s="40" t="s">
        <v>89</v>
      </c>
      <c r="C14" s="276" t="s">
        <v>364</v>
      </c>
      <c r="D14" s="189">
        <v>13</v>
      </c>
      <c r="E14" s="225">
        <v>8</v>
      </c>
      <c r="F14" s="225">
        <v>0</v>
      </c>
      <c r="G14" s="3">
        <v>107</v>
      </c>
      <c r="H14" s="256">
        <v>100</v>
      </c>
      <c r="I14" s="189">
        <v>110</v>
      </c>
      <c r="J14" s="4">
        <f t="shared" si="0"/>
        <v>1</v>
      </c>
      <c r="K14" s="189">
        <v>18</v>
      </c>
      <c r="L14" s="189">
        <v>69</v>
      </c>
      <c r="M14" s="189">
        <v>58</v>
      </c>
      <c r="N14" s="135">
        <f t="shared" si="1"/>
        <v>0</v>
      </c>
      <c r="O14" s="189">
        <v>288</v>
      </c>
      <c r="P14" s="4">
        <f t="shared" si="15"/>
        <v>1</v>
      </c>
      <c r="Q14" s="189">
        <v>115</v>
      </c>
      <c r="R14" s="158" t="s">
        <v>183</v>
      </c>
      <c r="S14" s="189"/>
      <c r="T14" s="190">
        <f t="shared" si="2"/>
        <v>0</v>
      </c>
      <c r="U14" s="189"/>
      <c r="V14" s="4">
        <f t="shared" si="3"/>
        <v>0</v>
      </c>
      <c r="W14" s="189">
        <v>1071</v>
      </c>
      <c r="X14" s="5">
        <f t="shared" si="4"/>
        <v>0.75</v>
      </c>
      <c r="Y14" s="86">
        <f>IF(W14/(I14-F14)/13&gt;=1.5,1,0)</f>
        <v>0</v>
      </c>
      <c r="Z14" s="189">
        <v>3183</v>
      </c>
      <c r="AA14" s="4">
        <f t="shared" si="17"/>
        <v>1</v>
      </c>
      <c r="AB14" s="189">
        <v>88</v>
      </c>
      <c r="AC14" s="4">
        <f t="shared" si="5"/>
        <v>1</v>
      </c>
      <c r="AD14" s="189">
        <v>88</v>
      </c>
      <c r="AE14" s="4">
        <f t="shared" si="16"/>
        <v>1</v>
      </c>
      <c r="AF14" s="189">
        <v>13</v>
      </c>
      <c r="AG14" s="5">
        <f t="shared" si="6"/>
        <v>0.18840579710144928</v>
      </c>
      <c r="AH14" s="135">
        <f t="shared" si="7"/>
        <v>0</v>
      </c>
      <c r="AI14" s="189">
        <v>209</v>
      </c>
      <c r="AJ14" s="165">
        <f t="shared" si="8"/>
        <v>1.9</v>
      </c>
      <c r="AK14" s="4">
        <f t="shared" si="9"/>
        <v>1</v>
      </c>
      <c r="AL14" s="189">
        <v>419</v>
      </c>
      <c r="AM14" s="6">
        <f t="shared" si="10"/>
        <v>32.230769230769234</v>
      </c>
      <c r="AN14" s="4">
        <f t="shared" si="11"/>
        <v>3</v>
      </c>
      <c r="AO14" s="99">
        <f>J14+P14+T14+V14+Y14+AA14+AC14+AE14+AN14+AK14</f>
        <v>9</v>
      </c>
      <c r="AP14" s="275">
        <f>ROUND(AO14/($AO$2-$N$2-$AA$2-$AH$2-$AK$2-$T$2)*100,0)</f>
        <v>90</v>
      </c>
      <c r="AQ14" s="166" t="str">
        <f t="shared" si="12"/>
        <v>нет</v>
      </c>
      <c r="AR14" s="166" t="str">
        <f t="shared" si="13"/>
        <v>нет</v>
      </c>
      <c r="AS14" s="166" t="str">
        <f t="shared" si="14"/>
        <v>нет</v>
      </c>
    </row>
    <row r="15" spans="1:45" ht="30" customHeight="1">
      <c r="A15" s="77">
        <v>1</v>
      </c>
      <c r="B15" s="40" t="s">
        <v>70</v>
      </c>
      <c r="C15" s="276" t="s">
        <v>363</v>
      </c>
      <c r="D15" s="189">
        <v>64</v>
      </c>
      <c r="E15" s="225">
        <v>32</v>
      </c>
      <c r="F15" s="225">
        <v>185</v>
      </c>
      <c r="G15" s="3">
        <v>932</v>
      </c>
      <c r="H15" s="256">
        <v>940</v>
      </c>
      <c r="I15" s="189">
        <v>938</v>
      </c>
      <c r="J15" s="4">
        <f t="shared" si="0"/>
        <v>1</v>
      </c>
      <c r="K15" s="189">
        <v>38</v>
      </c>
      <c r="L15" s="189">
        <v>1057</v>
      </c>
      <c r="M15" s="189">
        <v>100</v>
      </c>
      <c r="N15" s="4">
        <f t="shared" si="1"/>
        <v>2</v>
      </c>
      <c r="O15" s="189">
        <v>1138</v>
      </c>
      <c r="P15" s="4">
        <f t="shared" si="15"/>
        <v>1</v>
      </c>
      <c r="Q15" s="189">
        <v>1091</v>
      </c>
      <c r="R15" s="175" t="s">
        <v>181</v>
      </c>
      <c r="S15" s="189">
        <v>75</v>
      </c>
      <c r="T15" s="4">
        <f t="shared" si="2"/>
        <v>0</v>
      </c>
      <c r="U15" s="189"/>
      <c r="V15" s="4">
        <f t="shared" si="3"/>
        <v>0</v>
      </c>
      <c r="W15" s="189">
        <v>29071</v>
      </c>
      <c r="X15" s="5">
        <f t="shared" si="4"/>
        <v>2.97</v>
      </c>
      <c r="Y15" s="4">
        <f>IF(W15/(I15-F15)/13&gt;=5/2,1,0)</f>
        <v>1</v>
      </c>
      <c r="Z15" s="189">
        <v>10109</v>
      </c>
      <c r="AA15" s="4">
        <f t="shared" si="17"/>
        <v>1</v>
      </c>
      <c r="AB15" s="189">
        <v>92</v>
      </c>
      <c r="AC15" s="4">
        <f t="shared" si="5"/>
        <v>2</v>
      </c>
      <c r="AD15" s="189">
        <v>88</v>
      </c>
      <c r="AE15" s="4">
        <f t="shared" si="16"/>
        <v>1</v>
      </c>
      <c r="AF15" s="189">
        <v>16532</v>
      </c>
      <c r="AG15" s="5">
        <f t="shared" si="6"/>
        <v>15.640491958372753</v>
      </c>
      <c r="AH15" s="4">
        <f t="shared" si="7"/>
        <v>3</v>
      </c>
      <c r="AI15" s="189">
        <v>11326</v>
      </c>
      <c r="AJ15" s="165">
        <f t="shared" si="8"/>
        <v>12.074626865671641</v>
      </c>
      <c r="AK15" s="4">
        <f t="shared" si="9"/>
        <v>2</v>
      </c>
      <c r="AL15" s="189">
        <v>3841</v>
      </c>
      <c r="AM15" s="6">
        <f t="shared" si="10"/>
        <v>60.015625</v>
      </c>
      <c r="AN15" s="4">
        <f t="shared" si="11"/>
        <v>3</v>
      </c>
      <c r="AO15" s="97">
        <f t="shared" ref="AO15:AO35" si="18">J15+N15+P15+T15+V15+Y15+AA15+AC15+AE15+AH15+AK15+AN15</f>
        <v>17</v>
      </c>
      <c r="AP15" s="97">
        <f t="shared" ref="AP15:AP35" si="19">ROUND(AO15/$AO$2*100,0)</f>
        <v>85</v>
      </c>
      <c r="AQ15" s="166" t="str">
        <f t="shared" si="12"/>
        <v>нет</v>
      </c>
      <c r="AR15" s="166" t="str">
        <f t="shared" si="13"/>
        <v>нет</v>
      </c>
      <c r="AS15" s="166" t="str">
        <f t="shared" si="14"/>
        <v>нет</v>
      </c>
    </row>
    <row r="16" spans="1:45" ht="30" customHeight="1">
      <c r="A16" s="9">
        <v>12</v>
      </c>
      <c r="B16" s="40" t="s">
        <v>83</v>
      </c>
      <c r="C16" s="276" t="s">
        <v>374</v>
      </c>
      <c r="D16" s="189">
        <v>74</v>
      </c>
      <c r="E16" s="225">
        <v>39</v>
      </c>
      <c r="F16" s="225">
        <v>0</v>
      </c>
      <c r="G16" s="3">
        <v>1232</v>
      </c>
      <c r="H16" s="256">
        <v>1231</v>
      </c>
      <c r="I16" s="189">
        <v>1230</v>
      </c>
      <c r="J16" s="4">
        <f t="shared" si="0"/>
        <v>1</v>
      </c>
      <c r="K16" s="189">
        <v>39</v>
      </c>
      <c r="L16" s="189">
        <v>1895</v>
      </c>
      <c r="M16" s="189">
        <v>100</v>
      </c>
      <c r="N16" s="4">
        <f t="shared" si="1"/>
        <v>2</v>
      </c>
      <c r="O16" s="189">
        <v>852</v>
      </c>
      <c r="P16" s="4">
        <f t="shared" si="15"/>
        <v>1</v>
      </c>
      <c r="Q16" s="189">
        <v>1269</v>
      </c>
      <c r="R16" s="176" t="s">
        <v>182</v>
      </c>
      <c r="S16" s="189">
        <v>82</v>
      </c>
      <c r="T16" s="4">
        <f t="shared" si="2"/>
        <v>1</v>
      </c>
      <c r="U16" s="189"/>
      <c r="V16" s="4">
        <f t="shared" si="3"/>
        <v>0</v>
      </c>
      <c r="W16" s="189">
        <v>40796</v>
      </c>
      <c r="X16" s="5">
        <f t="shared" si="4"/>
        <v>2.5499999999999998</v>
      </c>
      <c r="Y16" s="35">
        <f>IF(W16/(I16-F16)/13&gt;=5/3,1,0)</f>
        <v>1</v>
      </c>
      <c r="Z16" s="189">
        <v>15121</v>
      </c>
      <c r="AA16" s="4">
        <f t="shared" si="17"/>
        <v>1</v>
      </c>
      <c r="AB16" s="189">
        <v>92</v>
      </c>
      <c r="AC16" s="4">
        <f t="shared" si="5"/>
        <v>2</v>
      </c>
      <c r="AD16" s="189">
        <v>81</v>
      </c>
      <c r="AE16" s="4">
        <f t="shared" si="16"/>
        <v>1</v>
      </c>
      <c r="AF16" s="189">
        <v>19973</v>
      </c>
      <c r="AG16" s="5">
        <f t="shared" si="6"/>
        <v>10.539841688654354</v>
      </c>
      <c r="AH16" s="4">
        <f t="shared" si="7"/>
        <v>2</v>
      </c>
      <c r="AI16" s="189">
        <v>32373</v>
      </c>
      <c r="AJ16" s="165">
        <f t="shared" si="8"/>
        <v>26.319512195121952</v>
      </c>
      <c r="AK16" s="4">
        <f t="shared" si="9"/>
        <v>2</v>
      </c>
      <c r="AL16" s="189">
        <v>5399</v>
      </c>
      <c r="AM16" s="6">
        <f t="shared" si="10"/>
        <v>72.959459459459453</v>
      </c>
      <c r="AN16" s="4">
        <f t="shared" si="11"/>
        <v>3</v>
      </c>
      <c r="AO16" s="97">
        <f t="shared" si="18"/>
        <v>17</v>
      </c>
      <c r="AP16" s="97">
        <f t="shared" si="19"/>
        <v>85</v>
      </c>
      <c r="AQ16" s="166" t="str">
        <f t="shared" si="12"/>
        <v>нет</v>
      </c>
      <c r="AR16" s="166" t="str">
        <f t="shared" si="13"/>
        <v>выставляются</v>
      </c>
      <c r="AS16" s="166" t="str">
        <f t="shared" si="14"/>
        <v>нет</v>
      </c>
    </row>
    <row r="17" spans="1:45" ht="30" customHeight="1">
      <c r="A17" s="77">
        <v>13</v>
      </c>
      <c r="B17" s="40" t="s">
        <v>84</v>
      </c>
      <c r="C17" s="276" t="s">
        <v>375</v>
      </c>
      <c r="D17" s="189">
        <v>63</v>
      </c>
      <c r="E17" s="225">
        <v>36</v>
      </c>
      <c r="F17" s="225">
        <v>209</v>
      </c>
      <c r="G17" s="3">
        <v>1055</v>
      </c>
      <c r="H17" s="256">
        <v>1062</v>
      </c>
      <c r="I17" s="189">
        <v>1061</v>
      </c>
      <c r="J17" s="4">
        <f t="shared" si="0"/>
        <v>1</v>
      </c>
      <c r="K17" s="189">
        <v>36</v>
      </c>
      <c r="L17" s="189">
        <v>1141</v>
      </c>
      <c r="M17" s="189">
        <v>100</v>
      </c>
      <c r="N17" s="4">
        <f t="shared" si="1"/>
        <v>2</v>
      </c>
      <c r="O17" s="189">
        <v>950</v>
      </c>
      <c r="P17" s="4">
        <f t="shared" si="15"/>
        <v>1</v>
      </c>
      <c r="Q17" s="189">
        <v>1478</v>
      </c>
      <c r="R17" s="175" t="s">
        <v>181</v>
      </c>
      <c r="S17" s="189">
        <v>87</v>
      </c>
      <c r="T17" s="4">
        <f t="shared" si="2"/>
        <v>1</v>
      </c>
      <c r="U17" s="189"/>
      <c r="V17" s="4">
        <f t="shared" si="3"/>
        <v>0</v>
      </c>
      <c r="W17" s="189">
        <v>33640</v>
      </c>
      <c r="X17" s="5">
        <f t="shared" si="4"/>
        <v>3.04</v>
      </c>
      <c r="Y17" s="4">
        <f t="shared" ref="Y17:Y35" si="20">IF(W17/(I17-F17)/13&gt;=5/2,1,0)</f>
        <v>1</v>
      </c>
      <c r="Z17" s="189">
        <v>12133</v>
      </c>
      <c r="AA17" s="4">
        <f t="shared" si="17"/>
        <v>1</v>
      </c>
      <c r="AB17" s="189">
        <v>93</v>
      </c>
      <c r="AC17" s="4">
        <f t="shared" si="5"/>
        <v>2</v>
      </c>
      <c r="AD17" s="189">
        <v>87</v>
      </c>
      <c r="AE17" s="4">
        <f t="shared" si="16"/>
        <v>1</v>
      </c>
      <c r="AF17" s="189">
        <v>11318</v>
      </c>
      <c r="AG17" s="5">
        <f t="shared" si="6"/>
        <v>9.9193689745836977</v>
      </c>
      <c r="AH17" s="4">
        <f t="shared" si="7"/>
        <v>2</v>
      </c>
      <c r="AI17" s="189">
        <v>14303</v>
      </c>
      <c r="AJ17" s="165">
        <f t="shared" si="8"/>
        <v>13.480678605089539</v>
      </c>
      <c r="AK17" s="4">
        <f t="shared" si="9"/>
        <v>2</v>
      </c>
      <c r="AL17" s="189">
        <v>3553</v>
      </c>
      <c r="AM17" s="6">
        <f t="shared" si="10"/>
        <v>56.396825396825399</v>
      </c>
      <c r="AN17" s="4">
        <f t="shared" si="11"/>
        <v>3</v>
      </c>
      <c r="AO17" s="97">
        <f t="shared" si="18"/>
        <v>17</v>
      </c>
      <c r="AP17" s="97">
        <f t="shared" si="19"/>
        <v>85</v>
      </c>
      <c r="AQ17" s="166" t="str">
        <f t="shared" si="12"/>
        <v>нет</v>
      </c>
      <c r="AR17" s="166" t="str">
        <f t="shared" si="13"/>
        <v>нет</v>
      </c>
      <c r="AS17" s="166" t="str">
        <f t="shared" si="14"/>
        <v>нет</v>
      </c>
    </row>
    <row r="18" spans="1:45" ht="30" customHeight="1">
      <c r="A18" s="9">
        <v>15</v>
      </c>
      <c r="B18" s="40" t="s">
        <v>71</v>
      </c>
      <c r="C18" s="276" t="s">
        <v>377</v>
      </c>
      <c r="D18" s="189">
        <v>89</v>
      </c>
      <c r="E18" s="225">
        <v>52</v>
      </c>
      <c r="F18" s="225">
        <v>309</v>
      </c>
      <c r="G18" s="3">
        <v>1568</v>
      </c>
      <c r="H18" s="256">
        <v>1590</v>
      </c>
      <c r="I18" s="189">
        <v>1582</v>
      </c>
      <c r="J18" s="4">
        <f t="shared" si="0"/>
        <v>1</v>
      </c>
      <c r="K18" s="189">
        <v>60</v>
      </c>
      <c r="L18" s="189">
        <v>1934</v>
      </c>
      <c r="M18" s="189">
        <v>100</v>
      </c>
      <c r="N18" s="4">
        <f t="shared" si="1"/>
        <v>2</v>
      </c>
      <c r="O18" s="189">
        <v>448</v>
      </c>
      <c r="P18" s="4">
        <f t="shared" si="15"/>
        <v>0</v>
      </c>
      <c r="Q18" s="189">
        <v>1597</v>
      </c>
      <c r="R18" s="175" t="s">
        <v>181</v>
      </c>
      <c r="S18" s="189">
        <v>80</v>
      </c>
      <c r="T18" s="4">
        <f t="shared" si="2"/>
        <v>1</v>
      </c>
      <c r="U18" s="189"/>
      <c r="V18" s="4">
        <f t="shared" si="3"/>
        <v>0</v>
      </c>
      <c r="W18" s="189">
        <v>45841</v>
      </c>
      <c r="X18" s="5">
        <f t="shared" si="4"/>
        <v>2.77</v>
      </c>
      <c r="Y18" s="4">
        <f t="shared" si="20"/>
        <v>1</v>
      </c>
      <c r="Z18" s="189">
        <v>14439</v>
      </c>
      <c r="AA18" s="4">
        <f t="shared" si="17"/>
        <v>1</v>
      </c>
      <c r="AB18" s="189">
        <v>95</v>
      </c>
      <c r="AC18" s="4">
        <f t="shared" si="5"/>
        <v>2</v>
      </c>
      <c r="AD18" s="189">
        <v>92</v>
      </c>
      <c r="AE18" s="4">
        <f t="shared" si="16"/>
        <v>2</v>
      </c>
      <c r="AF18" s="189">
        <v>21131</v>
      </c>
      <c r="AG18" s="5">
        <f t="shared" si="6"/>
        <v>10.926059979317477</v>
      </c>
      <c r="AH18" s="4">
        <f t="shared" si="7"/>
        <v>2</v>
      </c>
      <c r="AI18" s="189">
        <v>16847</v>
      </c>
      <c r="AJ18" s="165">
        <f t="shared" si="8"/>
        <v>10.649178255372945</v>
      </c>
      <c r="AK18" s="4">
        <f t="shared" si="9"/>
        <v>2</v>
      </c>
      <c r="AL18" s="189">
        <v>3423</v>
      </c>
      <c r="AM18" s="6">
        <f t="shared" si="10"/>
        <v>38.460674157303373</v>
      </c>
      <c r="AN18" s="4">
        <f t="shared" si="11"/>
        <v>3</v>
      </c>
      <c r="AO18" s="97">
        <f t="shared" si="18"/>
        <v>17</v>
      </c>
      <c r="AP18" s="97">
        <f t="shared" si="19"/>
        <v>85</v>
      </c>
      <c r="AQ18" s="166" t="str">
        <f t="shared" si="12"/>
        <v>нет</v>
      </c>
      <c r="AR18" s="166" t="str">
        <f t="shared" si="13"/>
        <v>нет</v>
      </c>
      <c r="AS18" s="166" t="str">
        <f t="shared" si="14"/>
        <v>нет</v>
      </c>
    </row>
    <row r="19" spans="1:45" ht="30" customHeight="1">
      <c r="A19" s="77">
        <v>17</v>
      </c>
      <c r="B19" s="40" t="s">
        <v>87</v>
      </c>
      <c r="C19" s="276" t="s">
        <v>379</v>
      </c>
      <c r="D19" s="189">
        <v>39</v>
      </c>
      <c r="E19" s="225">
        <v>22</v>
      </c>
      <c r="F19" s="225">
        <v>135</v>
      </c>
      <c r="G19" s="3">
        <v>617</v>
      </c>
      <c r="H19" s="256">
        <v>626</v>
      </c>
      <c r="I19" s="189">
        <v>624</v>
      </c>
      <c r="J19" s="4">
        <f t="shared" si="0"/>
        <v>1</v>
      </c>
      <c r="K19" s="189">
        <v>22</v>
      </c>
      <c r="L19" s="189">
        <v>871</v>
      </c>
      <c r="M19" s="189">
        <v>100</v>
      </c>
      <c r="N19" s="4">
        <f t="shared" si="1"/>
        <v>2</v>
      </c>
      <c r="O19" s="189">
        <v>494</v>
      </c>
      <c r="P19" s="4">
        <f t="shared" si="15"/>
        <v>1</v>
      </c>
      <c r="Q19" s="189">
        <v>678</v>
      </c>
      <c r="R19" s="175" t="s">
        <v>181</v>
      </c>
      <c r="S19" s="189">
        <v>69</v>
      </c>
      <c r="T19" s="4">
        <f t="shared" si="2"/>
        <v>0</v>
      </c>
      <c r="U19" s="189"/>
      <c r="V19" s="4">
        <f t="shared" si="3"/>
        <v>0</v>
      </c>
      <c r="W19" s="189">
        <v>16583</v>
      </c>
      <c r="X19" s="5">
        <f t="shared" si="4"/>
        <v>2.61</v>
      </c>
      <c r="Y19" s="4">
        <f t="shared" si="20"/>
        <v>1</v>
      </c>
      <c r="Z19" s="189">
        <v>4291</v>
      </c>
      <c r="AA19" s="4">
        <f t="shared" si="17"/>
        <v>1</v>
      </c>
      <c r="AB19" s="189">
        <v>95</v>
      </c>
      <c r="AC19" s="4">
        <f t="shared" si="5"/>
        <v>2</v>
      </c>
      <c r="AD19" s="189">
        <v>92</v>
      </c>
      <c r="AE19" s="4">
        <f t="shared" si="16"/>
        <v>2</v>
      </c>
      <c r="AF19" s="189">
        <v>8434</v>
      </c>
      <c r="AG19" s="5">
        <f t="shared" si="6"/>
        <v>9.6831228473019522</v>
      </c>
      <c r="AH19" s="4">
        <f t="shared" si="7"/>
        <v>2</v>
      </c>
      <c r="AI19" s="189">
        <v>5891</v>
      </c>
      <c r="AJ19" s="165">
        <f t="shared" si="8"/>
        <v>9.4407051282051277</v>
      </c>
      <c r="AK19" s="4">
        <f t="shared" si="9"/>
        <v>2</v>
      </c>
      <c r="AL19" s="189">
        <v>1771</v>
      </c>
      <c r="AM19" s="6">
        <f t="shared" si="10"/>
        <v>45.410256410256409</v>
      </c>
      <c r="AN19" s="4">
        <f t="shared" si="11"/>
        <v>3</v>
      </c>
      <c r="AO19" s="97">
        <f t="shared" si="18"/>
        <v>17</v>
      </c>
      <c r="AP19" s="97">
        <f t="shared" si="19"/>
        <v>85</v>
      </c>
      <c r="AQ19" s="166" t="str">
        <f t="shared" si="12"/>
        <v>нет</v>
      </c>
      <c r="AR19" s="166" t="str">
        <f t="shared" si="13"/>
        <v>нет</v>
      </c>
      <c r="AS19" s="166" t="str">
        <f t="shared" si="14"/>
        <v>нет</v>
      </c>
    </row>
    <row r="20" spans="1:45" ht="30" customHeight="1">
      <c r="A20" s="9">
        <v>18</v>
      </c>
      <c r="B20" s="41" t="s">
        <v>88</v>
      </c>
      <c r="C20" s="276" t="s">
        <v>380</v>
      </c>
      <c r="D20" s="189">
        <v>66</v>
      </c>
      <c r="E20" s="225">
        <v>39</v>
      </c>
      <c r="F20" s="225">
        <v>250</v>
      </c>
      <c r="G20" s="3">
        <v>1134</v>
      </c>
      <c r="H20" s="256">
        <v>1136</v>
      </c>
      <c r="I20" s="189">
        <v>1142</v>
      </c>
      <c r="J20" s="4">
        <f t="shared" si="0"/>
        <v>1</v>
      </c>
      <c r="K20" s="189">
        <v>39</v>
      </c>
      <c r="L20" s="189">
        <v>1371</v>
      </c>
      <c r="M20" s="189">
        <v>100</v>
      </c>
      <c r="N20" s="4">
        <f t="shared" si="1"/>
        <v>2</v>
      </c>
      <c r="O20" s="189">
        <v>1366</v>
      </c>
      <c r="P20" s="4">
        <f t="shared" si="15"/>
        <v>1</v>
      </c>
      <c r="Q20" s="189">
        <v>1481</v>
      </c>
      <c r="R20" s="175" t="s">
        <v>181</v>
      </c>
      <c r="S20" s="189">
        <v>61</v>
      </c>
      <c r="T20" s="4">
        <f t="shared" si="2"/>
        <v>0</v>
      </c>
      <c r="U20" s="189"/>
      <c r="V20" s="4">
        <f t="shared" si="3"/>
        <v>0</v>
      </c>
      <c r="W20" s="189">
        <v>37467</v>
      </c>
      <c r="X20" s="5">
        <f t="shared" si="4"/>
        <v>3.23</v>
      </c>
      <c r="Y20" s="4">
        <f t="shared" si="20"/>
        <v>1</v>
      </c>
      <c r="Z20" s="189">
        <v>8951</v>
      </c>
      <c r="AA20" s="4">
        <f t="shared" si="17"/>
        <v>1</v>
      </c>
      <c r="AB20" s="189">
        <v>92</v>
      </c>
      <c r="AC20" s="4">
        <f t="shared" si="5"/>
        <v>2</v>
      </c>
      <c r="AD20" s="189">
        <v>90</v>
      </c>
      <c r="AE20" s="4">
        <f t="shared" si="16"/>
        <v>2</v>
      </c>
      <c r="AF20" s="189">
        <v>14621</v>
      </c>
      <c r="AG20" s="5">
        <f t="shared" si="6"/>
        <v>10.664478482859227</v>
      </c>
      <c r="AH20" s="4">
        <f t="shared" si="7"/>
        <v>2</v>
      </c>
      <c r="AI20" s="189">
        <v>5073</v>
      </c>
      <c r="AJ20" s="165">
        <f t="shared" si="8"/>
        <v>4.4422066549912431</v>
      </c>
      <c r="AK20" s="4">
        <f t="shared" si="9"/>
        <v>2</v>
      </c>
      <c r="AL20" s="189">
        <v>3572</v>
      </c>
      <c r="AM20" s="6">
        <f t="shared" si="10"/>
        <v>54.121212121212125</v>
      </c>
      <c r="AN20" s="4">
        <f t="shared" si="11"/>
        <v>3</v>
      </c>
      <c r="AO20" s="97">
        <f t="shared" si="18"/>
        <v>17</v>
      </c>
      <c r="AP20" s="97">
        <f t="shared" si="19"/>
        <v>85</v>
      </c>
      <c r="AQ20" s="166" t="str">
        <f t="shared" si="12"/>
        <v>нет</v>
      </c>
      <c r="AR20" s="166" t="str">
        <f t="shared" si="13"/>
        <v>нет</v>
      </c>
      <c r="AS20" s="166" t="str">
        <f t="shared" si="14"/>
        <v>нет</v>
      </c>
    </row>
    <row r="21" spans="1:45" ht="30" customHeight="1">
      <c r="A21" s="77">
        <v>21</v>
      </c>
      <c r="B21" s="40" t="s">
        <v>73</v>
      </c>
      <c r="C21" s="276" t="s">
        <v>383</v>
      </c>
      <c r="D21" s="189">
        <v>63</v>
      </c>
      <c r="E21" s="225">
        <v>32</v>
      </c>
      <c r="F21" s="225">
        <v>193</v>
      </c>
      <c r="G21" s="3">
        <v>978</v>
      </c>
      <c r="H21" s="256">
        <v>976</v>
      </c>
      <c r="I21" s="189">
        <v>971</v>
      </c>
      <c r="J21" s="4">
        <f t="shared" si="0"/>
        <v>1</v>
      </c>
      <c r="K21" s="189">
        <v>32</v>
      </c>
      <c r="L21" s="189">
        <v>1093</v>
      </c>
      <c r="M21" s="189">
        <v>100</v>
      </c>
      <c r="N21" s="4">
        <f t="shared" si="1"/>
        <v>2</v>
      </c>
      <c r="O21" s="189">
        <v>990</v>
      </c>
      <c r="P21" s="4">
        <f t="shared" si="15"/>
        <v>1</v>
      </c>
      <c r="Q21" s="189">
        <v>1099</v>
      </c>
      <c r="R21" s="175" t="s">
        <v>181</v>
      </c>
      <c r="S21" s="189">
        <v>80</v>
      </c>
      <c r="T21" s="4">
        <f t="shared" si="2"/>
        <v>1</v>
      </c>
      <c r="U21" s="189"/>
      <c r="V21" s="4">
        <f t="shared" si="3"/>
        <v>0</v>
      </c>
      <c r="W21" s="189">
        <v>28707</v>
      </c>
      <c r="X21" s="5">
        <f t="shared" si="4"/>
        <v>2.84</v>
      </c>
      <c r="Y21" s="4">
        <f t="shared" si="20"/>
        <v>1</v>
      </c>
      <c r="Z21" s="189">
        <v>7659</v>
      </c>
      <c r="AA21" s="4">
        <f t="shared" si="17"/>
        <v>1</v>
      </c>
      <c r="AB21" s="189">
        <v>92</v>
      </c>
      <c r="AC21" s="4">
        <f t="shared" si="5"/>
        <v>2</v>
      </c>
      <c r="AD21" s="189">
        <v>83</v>
      </c>
      <c r="AE21" s="4">
        <f t="shared" si="16"/>
        <v>1</v>
      </c>
      <c r="AF21" s="189">
        <v>5590</v>
      </c>
      <c r="AG21" s="5">
        <f t="shared" si="6"/>
        <v>5.1143641354071363</v>
      </c>
      <c r="AH21" s="4">
        <f t="shared" si="7"/>
        <v>2</v>
      </c>
      <c r="AI21" s="189">
        <v>11471</v>
      </c>
      <c r="AJ21" s="165">
        <f t="shared" si="8"/>
        <v>11.813594232749743</v>
      </c>
      <c r="AK21" s="4">
        <f t="shared" si="9"/>
        <v>2</v>
      </c>
      <c r="AL21" s="189">
        <v>2806</v>
      </c>
      <c r="AM21" s="6">
        <f t="shared" si="10"/>
        <v>44.539682539682538</v>
      </c>
      <c r="AN21" s="4">
        <f t="shared" si="11"/>
        <v>3</v>
      </c>
      <c r="AO21" s="97">
        <f t="shared" si="18"/>
        <v>17</v>
      </c>
      <c r="AP21" s="97">
        <f t="shared" si="19"/>
        <v>85</v>
      </c>
      <c r="AQ21" s="166" t="str">
        <f t="shared" si="12"/>
        <v>нет</v>
      </c>
      <c r="AR21" s="166" t="str">
        <f t="shared" si="13"/>
        <v>нет</v>
      </c>
      <c r="AS21" s="166" t="str">
        <f t="shared" si="14"/>
        <v>нет</v>
      </c>
    </row>
    <row r="22" spans="1:45" ht="30" customHeight="1">
      <c r="A22" s="9">
        <v>8</v>
      </c>
      <c r="B22" s="40" t="s">
        <v>82</v>
      </c>
      <c r="C22" s="276" t="s">
        <v>370</v>
      </c>
      <c r="D22" s="189">
        <v>36</v>
      </c>
      <c r="E22" s="225">
        <v>20</v>
      </c>
      <c r="F22" s="225">
        <v>110</v>
      </c>
      <c r="G22" s="3">
        <v>491</v>
      </c>
      <c r="H22" s="256">
        <v>493</v>
      </c>
      <c r="I22" s="189">
        <v>502</v>
      </c>
      <c r="J22" s="4">
        <f t="shared" si="0"/>
        <v>1</v>
      </c>
      <c r="K22" s="189">
        <v>20</v>
      </c>
      <c r="L22" s="189">
        <v>507</v>
      </c>
      <c r="M22" s="189">
        <v>100</v>
      </c>
      <c r="N22" s="4">
        <f t="shared" si="1"/>
        <v>2</v>
      </c>
      <c r="O22" s="189">
        <v>493</v>
      </c>
      <c r="P22" s="4">
        <f t="shared" si="15"/>
        <v>1</v>
      </c>
      <c r="Q22" s="189">
        <v>575</v>
      </c>
      <c r="R22" s="175" t="s">
        <v>181</v>
      </c>
      <c r="S22" s="189">
        <v>75</v>
      </c>
      <c r="T22" s="4">
        <f t="shared" si="2"/>
        <v>0</v>
      </c>
      <c r="U22" s="189"/>
      <c r="V22" s="4">
        <f t="shared" si="3"/>
        <v>0</v>
      </c>
      <c r="W22" s="189">
        <v>17745</v>
      </c>
      <c r="X22" s="5">
        <f t="shared" si="4"/>
        <v>3.48</v>
      </c>
      <c r="Y22" s="4">
        <f t="shared" si="20"/>
        <v>1</v>
      </c>
      <c r="Z22" s="189">
        <v>5691</v>
      </c>
      <c r="AA22" s="4">
        <f t="shared" si="17"/>
        <v>1</v>
      </c>
      <c r="AB22" s="189">
        <v>97</v>
      </c>
      <c r="AC22" s="4">
        <f t="shared" si="5"/>
        <v>2</v>
      </c>
      <c r="AD22" s="189">
        <v>87</v>
      </c>
      <c r="AE22" s="4">
        <f t="shared" si="16"/>
        <v>1</v>
      </c>
      <c r="AF22" s="189">
        <v>5685</v>
      </c>
      <c r="AG22" s="5">
        <f t="shared" si="6"/>
        <v>11.21301775147929</v>
      </c>
      <c r="AH22" s="4">
        <f t="shared" si="7"/>
        <v>2</v>
      </c>
      <c r="AI22" s="189">
        <v>5779</v>
      </c>
      <c r="AJ22" s="165">
        <f t="shared" si="8"/>
        <v>11.511952191235061</v>
      </c>
      <c r="AK22" s="4">
        <f t="shared" si="9"/>
        <v>2</v>
      </c>
      <c r="AL22" s="189">
        <v>1620</v>
      </c>
      <c r="AM22" s="6">
        <f t="shared" si="10"/>
        <v>45</v>
      </c>
      <c r="AN22" s="4">
        <f t="shared" si="11"/>
        <v>3</v>
      </c>
      <c r="AO22" s="97">
        <f t="shared" si="18"/>
        <v>16</v>
      </c>
      <c r="AP22" s="97">
        <f t="shared" si="19"/>
        <v>80</v>
      </c>
      <c r="AQ22" s="166" t="str">
        <f t="shared" si="12"/>
        <v>нет</v>
      </c>
      <c r="AR22" s="166" t="str">
        <f t="shared" si="13"/>
        <v>нет</v>
      </c>
      <c r="AS22" s="166" t="str">
        <f t="shared" si="14"/>
        <v>нет</v>
      </c>
    </row>
    <row r="23" spans="1:45" ht="30" customHeight="1">
      <c r="A23" s="77">
        <v>11</v>
      </c>
      <c r="B23" s="40" t="s">
        <v>179</v>
      </c>
      <c r="C23" s="276" t="s">
        <v>373</v>
      </c>
      <c r="D23" s="189">
        <v>80</v>
      </c>
      <c r="E23" s="225">
        <v>45</v>
      </c>
      <c r="F23" s="225">
        <v>705</v>
      </c>
      <c r="G23" s="3">
        <v>1344</v>
      </c>
      <c r="H23" s="256">
        <v>1356</v>
      </c>
      <c r="I23" s="189">
        <v>1362</v>
      </c>
      <c r="J23" s="4">
        <f t="shared" si="0"/>
        <v>1</v>
      </c>
      <c r="K23" s="189">
        <v>56</v>
      </c>
      <c r="L23" s="189">
        <v>1726</v>
      </c>
      <c r="M23" s="189">
        <v>99</v>
      </c>
      <c r="N23" s="4">
        <f t="shared" si="1"/>
        <v>2</v>
      </c>
      <c r="O23" s="189">
        <v>1220</v>
      </c>
      <c r="P23" s="35">
        <f>IF(O23/E23&gt;=9,1,0)</f>
        <v>1</v>
      </c>
      <c r="Q23" s="189">
        <v>1013</v>
      </c>
      <c r="R23" s="175" t="s">
        <v>181</v>
      </c>
      <c r="S23" s="189">
        <v>46</v>
      </c>
      <c r="T23" s="4">
        <f t="shared" si="2"/>
        <v>0</v>
      </c>
      <c r="U23" s="189"/>
      <c r="V23" s="4">
        <f t="shared" si="3"/>
        <v>0</v>
      </c>
      <c r="W23" s="189">
        <v>22386</v>
      </c>
      <c r="X23" s="5">
        <f t="shared" si="4"/>
        <v>2.62</v>
      </c>
      <c r="Y23" s="4">
        <f t="shared" si="20"/>
        <v>1</v>
      </c>
      <c r="Z23" s="189">
        <v>11983</v>
      </c>
      <c r="AA23" s="4">
        <f t="shared" si="17"/>
        <v>1</v>
      </c>
      <c r="AB23" s="189">
        <v>100</v>
      </c>
      <c r="AC23" s="4">
        <f t="shared" si="5"/>
        <v>2</v>
      </c>
      <c r="AD23" s="189">
        <v>82</v>
      </c>
      <c r="AE23" s="35">
        <f>IF(AD23&gt;=70,2,IF(AD23&gt;=60,1,0))</f>
        <v>2</v>
      </c>
      <c r="AF23" s="189">
        <v>12856</v>
      </c>
      <c r="AG23" s="5">
        <f t="shared" si="6"/>
        <v>7.4484356894553878</v>
      </c>
      <c r="AH23" s="4">
        <f t="shared" si="7"/>
        <v>2</v>
      </c>
      <c r="AI23" s="189">
        <v>2221</v>
      </c>
      <c r="AJ23" s="165">
        <f t="shared" si="8"/>
        <v>1.6306901615271658</v>
      </c>
      <c r="AK23" s="4">
        <f t="shared" si="9"/>
        <v>1</v>
      </c>
      <c r="AL23" s="189">
        <v>2751</v>
      </c>
      <c r="AM23" s="6">
        <f t="shared" si="10"/>
        <v>34.387500000000003</v>
      </c>
      <c r="AN23" s="4">
        <f t="shared" si="11"/>
        <v>3</v>
      </c>
      <c r="AO23" s="97">
        <f t="shared" si="18"/>
        <v>16</v>
      </c>
      <c r="AP23" s="97">
        <f t="shared" si="19"/>
        <v>80</v>
      </c>
      <c r="AQ23" s="166" t="str">
        <f t="shared" si="12"/>
        <v>нет</v>
      </c>
      <c r="AR23" s="166" t="str">
        <f t="shared" si="13"/>
        <v>нет</v>
      </c>
      <c r="AS23" s="166" t="str">
        <f t="shared" si="14"/>
        <v>нет</v>
      </c>
    </row>
    <row r="24" spans="1:45" ht="30" customHeight="1">
      <c r="A24" s="9">
        <v>14</v>
      </c>
      <c r="B24" s="40" t="s">
        <v>85</v>
      </c>
      <c r="C24" s="276" t="s">
        <v>376</v>
      </c>
      <c r="D24" s="189">
        <v>102</v>
      </c>
      <c r="E24" s="225">
        <v>53</v>
      </c>
      <c r="F24" s="225">
        <v>434</v>
      </c>
      <c r="G24" s="3">
        <v>1742</v>
      </c>
      <c r="H24" s="256">
        <v>1740</v>
      </c>
      <c r="I24" s="189">
        <v>1741</v>
      </c>
      <c r="J24" s="4">
        <f t="shared" si="0"/>
        <v>1</v>
      </c>
      <c r="K24" s="189">
        <v>53</v>
      </c>
      <c r="L24" s="189">
        <v>1742</v>
      </c>
      <c r="M24" s="189">
        <v>100</v>
      </c>
      <c r="N24" s="4">
        <f t="shared" si="1"/>
        <v>2</v>
      </c>
      <c r="O24" s="189">
        <v>1565</v>
      </c>
      <c r="P24" s="4">
        <f t="shared" ref="P24:P35" si="21">IF(O24/E24&gt;=13,1,0)</f>
        <v>1</v>
      </c>
      <c r="Q24" s="189">
        <v>1764</v>
      </c>
      <c r="R24" s="175" t="s">
        <v>181</v>
      </c>
      <c r="S24" s="189">
        <v>62</v>
      </c>
      <c r="T24" s="4">
        <f t="shared" si="2"/>
        <v>0</v>
      </c>
      <c r="U24" s="189"/>
      <c r="V24" s="4">
        <f t="shared" si="3"/>
        <v>0</v>
      </c>
      <c r="W24" s="189">
        <v>60528</v>
      </c>
      <c r="X24" s="5">
        <f t="shared" si="4"/>
        <v>3.56</v>
      </c>
      <c r="Y24" s="4">
        <f t="shared" si="20"/>
        <v>1</v>
      </c>
      <c r="Z24" s="189">
        <v>23433</v>
      </c>
      <c r="AA24" s="4">
        <f t="shared" si="17"/>
        <v>1</v>
      </c>
      <c r="AB24" s="189">
        <v>92</v>
      </c>
      <c r="AC24" s="4">
        <f t="shared" si="5"/>
        <v>2</v>
      </c>
      <c r="AD24" s="189">
        <v>77</v>
      </c>
      <c r="AE24" s="4">
        <f t="shared" ref="AE24:AE35" si="22">IF(AD24&gt;=90,2,IF(AD24&gt;=80,1,0))</f>
        <v>0</v>
      </c>
      <c r="AF24" s="189">
        <v>30659</v>
      </c>
      <c r="AG24" s="5">
        <f t="shared" si="6"/>
        <v>17.59988518943743</v>
      </c>
      <c r="AH24" s="4">
        <f t="shared" si="7"/>
        <v>3</v>
      </c>
      <c r="AI24" s="189">
        <v>12888</v>
      </c>
      <c r="AJ24" s="165">
        <f t="shared" si="8"/>
        <v>7.4026421596783454</v>
      </c>
      <c r="AK24" s="4">
        <f t="shared" si="9"/>
        <v>2</v>
      </c>
      <c r="AL24" s="189">
        <v>4441</v>
      </c>
      <c r="AM24" s="6">
        <f t="shared" si="10"/>
        <v>43.53921568627451</v>
      </c>
      <c r="AN24" s="4">
        <f t="shared" si="11"/>
        <v>3</v>
      </c>
      <c r="AO24" s="97">
        <f t="shared" si="18"/>
        <v>16</v>
      </c>
      <c r="AP24" s="97">
        <f t="shared" si="19"/>
        <v>80</v>
      </c>
      <c r="AQ24" s="166" t="str">
        <f t="shared" si="12"/>
        <v>нет</v>
      </c>
      <c r="AR24" s="166" t="str">
        <f t="shared" si="13"/>
        <v>нет</v>
      </c>
      <c r="AS24" s="166" t="str">
        <f t="shared" si="14"/>
        <v>нет</v>
      </c>
    </row>
    <row r="25" spans="1:45" ht="30" customHeight="1">
      <c r="A25" s="77">
        <v>16</v>
      </c>
      <c r="B25" s="40" t="s">
        <v>86</v>
      </c>
      <c r="C25" s="276" t="s">
        <v>378</v>
      </c>
      <c r="D25" s="189">
        <v>61</v>
      </c>
      <c r="E25" s="225">
        <v>32</v>
      </c>
      <c r="F25" s="225">
        <v>215</v>
      </c>
      <c r="G25" s="3">
        <v>907</v>
      </c>
      <c r="H25" s="256">
        <v>915</v>
      </c>
      <c r="I25" s="189">
        <v>910</v>
      </c>
      <c r="J25" s="4">
        <f t="shared" si="0"/>
        <v>1</v>
      </c>
      <c r="K25" s="189">
        <v>32</v>
      </c>
      <c r="L25" s="189">
        <v>1022</v>
      </c>
      <c r="M25" s="189">
        <v>99</v>
      </c>
      <c r="N25" s="4">
        <f t="shared" si="1"/>
        <v>2</v>
      </c>
      <c r="O25" s="189">
        <v>931</v>
      </c>
      <c r="P25" s="4">
        <f t="shared" si="21"/>
        <v>1</v>
      </c>
      <c r="Q25" s="189">
        <v>1276</v>
      </c>
      <c r="R25" s="175" t="s">
        <v>181</v>
      </c>
      <c r="S25" s="189">
        <v>81</v>
      </c>
      <c r="T25" s="4">
        <f t="shared" si="2"/>
        <v>1</v>
      </c>
      <c r="U25" s="189"/>
      <c r="V25" s="4">
        <f t="shared" si="3"/>
        <v>0</v>
      </c>
      <c r="W25" s="189">
        <v>34542</v>
      </c>
      <c r="X25" s="5">
        <f t="shared" si="4"/>
        <v>3.82</v>
      </c>
      <c r="Y25" s="4">
        <f t="shared" si="20"/>
        <v>1</v>
      </c>
      <c r="Z25" s="189">
        <v>8823</v>
      </c>
      <c r="AA25" s="4">
        <f t="shared" si="17"/>
        <v>1</v>
      </c>
      <c r="AB25" s="189">
        <v>83</v>
      </c>
      <c r="AC25" s="4">
        <f t="shared" si="5"/>
        <v>1</v>
      </c>
      <c r="AD25" s="189">
        <v>70</v>
      </c>
      <c r="AE25" s="4">
        <f t="shared" si="22"/>
        <v>0</v>
      </c>
      <c r="AF25" s="189">
        <v>18158</v>
      </c>
      <c r="AG25" s="5">
        <f t="shared" si="6"/>
        <v>17.767123287671232</v>
      </c>
      <c r="AH25" s="4">
        <f t="shared" si="7"/>
        <v>3</v>
      </c>
      <c r="AI25" s="189">
        <v>4244</v>
      </c>
      <c r="AJ25" s="165">
        <f t="shared" si="8"/>
        <v>4.663736263736264</v>
      </c>
      <c r="AK25" s="4">
        <f t="shared" si="9"/>
        <v>2</v>
      </c>
      <c r="AL25" s="189">
        <v>3903</v>
      </c>
      <c r="AM25" s="6">
        <f t="shared" si="10"/>
        <v>63.983606557377051</v>
      </c>
      <c r="AN25" s="4">
        <f t="shared" si="11"/>
        <v>3</v>
      </c>
      <c r="AO25" s="97">
        <f t="shared" si="18"/>
        <v>16</v>
      </c>
      <c r="AP25" s="97">
        <f t="shared" si="19"/>
        <v>80</v>
      </c>
      <c r="AQ25" s="166" t="str">
        <f t="shared" si="12"/>
        <v>нет</v>
      </c>
      <c r="AR25" s="166" t="str">
        <f t="shared" si="13"/>
        <v>нет</v>
      </c>
      <c r="AS25" s="166" t="str">
        <f t="shared" si="14"/>
        <v>нет</v>
      </c>
    </row>
    <row r="26" spans="1:45" ht="30" customHeight="1">
      <c r="A26" s="9">
        <v>22</v>
      </c>
      <c r="B26" s="40" t="s">
        <v>74</v>
      </c>
      <c r="C26" s="276" t="s">
        <v>384</v>
      </c>
      <c r="D26" s="189">
        <v>154</v>
      </c>
      <c r="E26" s="225">
        <v>59</v>
      </c>
      <c r="F26" s="225">
        <v>526</v>
      </c>
      <c r="G26" s="3">
        <v>1921</v>
      </c>
      <c r="H26" s="256">
        <v>1930</v>
      </c>
      <c r="I26" s="189">
        <v>1921</v>
      </c>
      <c r="J26" s="4">
        <f t="shared" si="0"/>
        <v>1</v>
      </c>
      <c r="K26" s="189">
        <v>59</v>
      </c>
      <c r="L26" s="189">
        <v>1905</v>
      </c>
      <c r="M26" s="189">
        <v>100</v>
      </c>
      <c r="N26" s="4">
        <f t="shared" si="1"/>
        <v>2</v>
      </c>
      <c r="O26" s="189">
        <v>1938</v>
      </c>
      <c r="P26" s="4">
        <f t="shared" si="21"/>
        <v>1</v>
      </c>
      <c r="Q26" s="189">
        <v>2004</v>
      </c>
      <c r="R26" s="175" t="s">
        <v>181</v>
      </c>
      <c r="S26" s="189">
        <v>65</v>
      </c>
      <c r="T26" s="4">
        <f t="shared" si="2"/>
        <v>0</v>
      </c>
      <c r="U26" s="189"/>
      <c r="V26" s="4">
        <f t="shared" si="3"/>
        <v>0</v>
      </c>
      <c r="W26" s="189">
        <v>61501</v>
      </c>
      <c r="X26" s="5">
        <f t="shared" si="4"/>
        <v>3.39</v>
      </c>
      <c r="Y26" s="4">
        <f t="shared" si="20"/>
        <v>1</v>
      </c>
      <c r="Z26" s="189">
        <v>20874</v>
      </c>
      <c r="AA26" s="4">
        <f t="shared" si="17"/>
        <v>1</v>
      </c>
      <c r="AB26" s="189">
        <v>97</v>
      </c>
      <c r="AC26" s="4">
        <f t="shared" si="5"/>
        <v>2</v>
      </c>
      <c r="AD26" s="189">
        <v>45</v>
      </c>
      <c r="AE26" s="4">
        <f t="shared" si="22"/>
        <v>0</v>
      </c>
      <c r="AF26" s="189">
        <v>29084</v>
      </c>
      <c r="AG26" s="5">
        <f t="shared" si="6"/>
        <v>15.267191601049868</v>
      </c>
      <c r="AH26" s="4">
        <f t="shared" si="7"/>
        <v>3</v>
      </c>
      <c r="AI26" s="189">
        <v>40664</v>
      </c>
      <c r="AJ26" s="165">
        <f t="shared" si="8"/>
        <v>21.168141592920353</v>
      </c>
      <c r="AK26" s="4">
        <f t="shared" si="9"/>
        <v>2</v>
      </c>
      <c r="AL26" s="189">
        <v>6986</v>
      </c>
      <c r="AM26" s="6">
        <f t="shared" si="10"/>
        <v>45.363636363636367</v>
      </c>
      <c r="AN26" s="4">
        <f t="shared" si="11"/>
        <v>3</v>
      </c>
      <c r="AO26" s="97">
        <f t="shared" si="18"/>
        <v>16</v>
      </c>
      <c r="AP26" s="97">
        <f t="shared" si="19"/>
        <v>80</v>
      </c>
      <c r="AQ26" s="166" t="str">
        <f t="shared" si="12"/>
        <v>нет</v>
      </c>
      <c r="AR26" s="166" t="str">
        <f t="shared" si="13"/>
        <v>нет</v>
      </c>
      <c r="AS26" s="166" t="str">
        <f t="shared" si="14"/>
        <v>нет</v>
      </c>
    </row>
    <row r="27" spans="1:45" ht="30" customHeight="1">
      <c r="A27" s="77">
        <v>24</v>
      </c>
      <c r="B27" s="40" t="s">
        <v>76</v>
      </c>
      <c r="C27" s="276" t="s">
        <v>386</v>
      </c>
      <c r="D27" s="189">
        <v>89</v>
      </c>
      <c r="E27" s="225">
        <v>47</v>
      </c>
      <c r="F27" s="225">
        <v>272</v>
      </c>
      <c r="G27" s="3">
        <v>1557</v>
      </c>
      <c r="H27" s="256">
        <v>1560</v>
      </c>
      <c r="I27" s="189">
        <v>1559</v>
      </c>
      <c r="J27" s="4">
        <f t="shared" si="0"/>
        <v>1</v>
      </c>
      <c r="K27" s="189">
        <v>47</v>
      </c>
      <c r="L27" s="189">
        <v>2563</v>
      </c>
      <c r="M27" s="189">
        <v>100</v>
      </c>
      <c r="N27" s="4">
        <f t="shared" si="1"/>
        <v>2</v>
      </c>
      <c r="O27" s="189">
        <v>1197</v>
      </c>
      <c r="P27" s="4">
        <f t="shared" si="21"/>
        <v>1</v>
      </c>
      <c r="Q27" s="189">
        <v>1636</v>
      </c>
      <c r="R27" s="175" t="s">
        <v>181</v>
      </c>
      <c r="S27" s="189">
        <v>86</v>
      </c>
      <c r="T27" s="4">
        <f t="shared" si="2"/>
        <v>1</v>
      </c>
      <c r="U27" s="189"/>
      <c r="V27" s="4">
        <f t="shared" si="3"/>
        <v>0</v>
      </c>
      <c r="W27" s="189">
        <v>37704</v>
      </c>
      <c r="X27" s="5">
        <f t="shared" si="4"/>
        <v>2.25</v>
      </c>
      <c r="Y27" s="4">
        <f t="shared" si="20"/>
        <v>0</v>
      </c>
      <c r="Z27" s="189">
        <v>13960</v>
      </c>
      <c r="AA27" s="4">
        <f t="shared" si="17"/>
        <v>1</v>
      </c>
      <c r="AB27" s="189">
        <v>90</v>
      </c>
      <c r="AC27" s="4">
        <f t="shared" si="5"/>
        <v>2</v>
      </c>
      <c r="AD27" s="189">
        <v>84</v>
      </c>
      <c r="AE27" s="4">
        <f t="shared" si="22"/>
        <v>1</v>
      </c>
      <c r="AF27" s="189">
        <v>17084</v>
      </c>
      <c r="AG27" s="5">
        <f t="shared" si="6"/>
        <v>6.6656262192742881</v>
      </c>
      <c r="AH27" s="4">
        <f t="shared" si="7"/>
        <v>2</v>
      </c>
      <c r="AI27" s="189">
        <v>22351</v>
      </c>
      <c r="AJ27" s="165">
        <f t="shared" si="8"/>
        <v>14.336754329698525</v>
      </c>
      <c r="AK27" s="4">
        <f t="shared" si="9"/>
        <v>2</v>
      </c>
      <c r="AL27" s="189">
        <v>3419</v>
      </c>
      <c r="AM27" s="6">
        <f t="shared" si="10"/>
        <v>38.415730337078649</v>
      </c>
      <c r="AN27" s="4">
        <f t="shared" si="11"/>
        <v>3</v>
      </c>
      <c r="AO27" s="97">
        <f t="shared" si="18"/>
        <v>16</v>
      </c>
      <c r="AP27" s="97">
        <f t="shared" si="19"/>
        <v>80</v>
      </c>
      <c r="AQ27" s="166" t="str">
        <f t="shared" si="12"/>
        <v>нет</v>
      </c>
      <c r="AR27" s="166" t="str">
        <f t="shared" si="13"/>
        <v>нет</v>
      </c>
      <c r="AS27" s="166" t="str">
        <f t="shared" si="14"/>
        <v>нет</v>
      </c>
    </row>
    <row r="28" spans="1:45" ht="30" customHeight="1">
      <c r="A28" s="9">
        <v>31</v>
      </c>
      <c r="B28" s="42" t="s">
        <v>96</v>
      </c>
      <c r="C28" s="276" t="s">
        <v>393</v>
      </c>
      <c r="D28" s="189">
        <v>46</v>
      </c>
      <c r="E28" s="225">
        <v>15</v>
      </c>
      <c r="F28" s="225">
        <v>0</v>
      </c>
      <c r="G28" s="3">
        <v>443</v>
      </c>
      <c r="H28" s="256">
        <v>442</v>
      </c>
      <c r="I28" s="189">
        <v>445</v>
      </c>
      <c r="J28" s="4">
        <f t="shared" si="0"/>
        <v>1</v>
      </c>
      <c r="K28" s="189">
        <v>15</v>
      </c>
      <c r="L28" s="189">
        <v>699</v>
      </c>
      <c r="M28" s="189">
        <v>100</v>
      </c>
      <c r="N28" s="4">
        <f t="shared" si="1"/>
        <v>2</v>
      </c>
      <c r="O28" s="189">
        <v>1092</v>
      </c>
      <c r="P28" s="4">
        <f t="shared" si="21"/>
        <v>1</v>
      </c>
      <c r="Q28" s="189">
        <v>639</v>
      </c>
      <c r="R28" s="175" t="s">
        <v>181</v>
      </c>
      <c r="S28" s="189">
        <v>76</v>
      </c>
      <c r="T28" s="4">
        <f t="shared" si="2"/>
        <v>0</v>
      </c>
      <c r="U28" s="189"/>
      <c r="V28" s="4">
        <f t="shared" si="3"/>
        <v>0</v>
      </c>
      <c r="W28" s="189">
        <v>20587</v>
      </c>
      <c r="X28" s="5">
        <f t="shared" si="4"/>
        <v>3.56</v>
      </c>
      <c r="Y28" s="4">
        <f t="shared" si="20"/>
        <v>1</v>
      </c>
      <c r="Z28" s="189">
        <v>5311</v>
      </c>
      <c r="AA28" s="4">
        <f t="shared" si="17"/>
        <v>1</v>
      </c>
      <c r="AB28" s="189">
        <v>92</v>
      </c>
      <c r="AC28" s="4">
        <f t="shared" si="5"/>
        <v>2</v>
      </c>
      <c r="AD28" s="189">
        <v>82</v>
      </c>
      <c r="AE28" s="4">
        <f t="shared" si="22"/>
        <v>1</v>
      </c>
      <c r="AF28" s="189">
        <v>7458</v>
      </c>
      <c r="AG28" s="5">
        <f t="shared" si="6"/>
        <v>10.669527896995708</v>
      </c>
      <c r="AH28" s="4">
        <f t="shared" si="7"/>
        <v>2</v>
      </c>
      <c r="AI28" s="189">
        <v>13892</v>
      </c>
      <c r="AJ28" s="165">
        <f t="shared" si="8"/>
        <v>31.217977528089886</v>
      </c>
      <c r="AK28" s="4">
        <f t="shared" si="9"/>
        <v>2</v>
      </c>
      <c r="AL28" s="189">
        <v>1531</v>
      </c>
      <c r="AM28" s="6">
        <f t="shared" si="10"/>
        <v>33.282608695652172</v>
      </c>
      <c r="AN28" s="4">
        <f t="shared" si="11"/>
        <v>3</v>
      </c>
      <c r="AO28" s="97">
        <f t="shared" si="18"/>
        <v>16</v>
      </c>
      <c r="AP28" s="97">
        <f t="shared" si="19"/>
        <v>80</v>
      </c>
      <c r="AQ28" s="166" t="str">
        <f t="shared" si="12"/>
        <v>нет</v>
      </c>
      <c r="AR28" s="166" t="str">
        <f t="shared" si="13"/>
        <v>нет</v>
      </c>
      <c r="AS28" s="166" t="str">
        <f t="shared" si="14"/>
        <v>нет</v>
      </c>
    </row>
    <row r="29" spans="1:45" ht="30" customHeight="1">
      <c r="A29" s="77">
        <v>4</v>
      </c>
      <c r="B29" s="40" t="s">
        <v>78</v>
      </c>
      <c r="C29" s="276" t="s">
        <v>366</v>
      </c>
      <c r="D29" s="189">
        <v>85</v>
      </c>
      <c r="E29" s="225">
        <v>48</v>
      </c>
      <c r="F29" s="225">
        <v>309</v>
      </c>
      <c r="G29" s="3">
        <v>1454</v>
      </c>
      <c r="H29" s="256">
        <v>1466</v>
      </c>
      <c r="I29" s="189">
        <v>1471</v>
      </c>
      <c r="J29" s="4">
        <f t="shared" si="0"/>
        <v>1</v>
      </c>
      <c r="K29" s="189">
        <v>48</v>
      </c>
      <c r="L29" s="189">
        <v>2138</v>
      </c>
      <c r="M29" s="189">
        <v>97</v>
      </c>
      <c r="N29" s="4">
        <f t="shared" si="1"/>
        <v>2</v>
      </c>
      <c r="O29" s="189">
        <v>607</v>
      </c>
      <c r="P29" s="4">
        <f t="shared" si="21"/>
        <v>0</v>
      </c>
      <c r="Q29" s="189">
        <v>1520</v>
      </c>
      <c r="R29" s="175" t="s">
        <v>181</v>
      </c>
      <c r="S29" s="189">
        <v>61</v>
      </c>
      <c r="T29" s="4">
        <f t="shared" si="2"/>
        <v>0</v>
      </c>
      <c r="U29" s="189"/>
      <c r="V29" s="4">
        <f t="shared" si="3"/>
        <v>0</v>
      </c>
      <c r="W29" s="189">
        <v>45350</v>
      </c>
      <c r="X29" s="5">
        <f t="shared" si="4"/>
        <v>3</v>
      </c>
      <c r="Y29" s="4">
        <f t="shared" si="20"/>
        <v>1</v>
      </c>
      <c r="Z29" s="189">
        <v>18605</v>
      </c>
      <c r="AA29" s="4">
        <f t="shared" si="17"/>
        <v>1</v>
      </c>
      <c r="AB29" s="189">
        <v>97</v>
      </c>
      <c r="AC29" s="4">
        <f t="shared" si="5"/>
        <v>2</v>
      </c>
      <c r="AD29" s="189">
        <v>88</v>
      </c>
      <c r="AE29" s="4">
        <f t="shared" si="22"/>
        <v>1</v>
      </c>
      <c r="AF29" s="189">
        <v>15927</v>
      </c>
      <c r="AG29" s="5">
        <f t="shared" si="6"/>
        <v>7.449485500467727</v>
      </c>
      <c r="AH29" s="4">
        <f t="shared" si="7"/>
        <v>2</v>
      </c>
      <c r="AI29" s="189">
        <v>33467</v>
      </c>
      <c r="AJ29" s="165">
        <f t="shared" si="8"/>
        <v>22.751189666893271</v>
      </c>
      <c r="AK29" s="4">
        <f t="shared" si="9"/>
        <v>2</v>
      </c>
      <c r="AL29" s="189">
        <v>5467</v>
      </c>
      <c r="AM29" s="6">
        <f t="shared" si="10"/>
        <v>64.317647058823525</v>
      </c>
      <c r="AN29" s="4">
        <f t="shared" si="11"/>
        <v>3</v>
      </c>
      <c r="AO29" s="97">
        <f t="shared" si="18"/>
        <v>15</v>
      </c>
      <c r="AP29" s="97">
        <f t="shared" si="19"/>
        <v>75</v>
      </c>
      <c r="AQ29" s="166" t="str">
        <f t="shared" si="12"/>
        <v>нет</v>
      </c>
      <c r="AR29" s="166" t="str">
        <f t="shared" si="13"/>
        <v>нет</v>
      </c>
      <c r="AS29" s="166" t="str">
        <f t="shared" si="14"/>
        <v>нет</v>
      </c>
    </row>
    <row r="30" spans="1:45" ht="30" customHeight="1">
      <c r="A30" s="9">
        <v>5</v>
      </c>
      <c r="B30" s="40" t="s">
        <v>79</v>
      </c>
      <c r="C30" s="276" t="s">
        <v>367</v>
      </c>
      <c r="D30" s="189">
        <v>23</v>
      </c>
      <c r="E30" s="225">
        <v>12</v>
      </c>
      <c r="F30" s="225">
        <v>116</v>
      </c>
      <c r="G30" s="3">
        <v>310</v>
      </c>
      <c r="H30" s="256">
        <v>338</v>
      </c>
      <c r="I30" s="189">
        <v>327</v>
      </c>
      <c r="J30" s="4">
        <f t="shared" si="0"/>
        <v>1</v>
      </c>
      <c r="K30" s="189">
        <v>12</v>
      </c>
      <c r="L30" s="189">
        <v>426</v>
      </c>
      <c r="M30" s="189">
        <v>97</v>
      </c>
      <c r="N30" s="4">
        <f t="shared" si="1"/>
        <v>2</v>
      </c>
      <c r="O30" s="189">
        <v>496</v>
      </c>
      <c r="P30" s="4">
        <f t="shared" si="21"/>
        <v>1</v>
      </c>
      <c r="Q30" s="189">
        <v>319</v>
      </c>
      <c r="R30" s="175" t="s">
        <v>181</v>
      </c>
      <c r="S30" s="189">
        <v>50</v>
      </c>
      <c r="T30" s="4">
        <f t="shared" si="2"/>
        <v>0</v>
      </c>
      <c r="U30" s="189"/>
      <c r="V30" s="4">
        <f t="shared" si="3"/>
        <v>0</v>
      </c>
      <c r="W30" s="189">
        <v>10186</v>
      </c>
      <c r="X30" s="5">
        <f t="shared" si="4"/>
        <v>3.71</v>
      </c>
      <c r="Y30" s="4">
        <f t="shared" si="20"/>
        <v>1</v>
      </c>
      <c r="Z30" s="189">
        <v>2433</v>
      </c>
      <c r="AA30" s="4">
        <f t="shared" si="17"/>
        <v>1</v>
      </c>
      <c r="AB30" s="189">
        <v>96</v>
      </c>
      <c r="AC30" s="4">
        <f t="shared" si="5"/>
        <v>2</v>
      </c>
      <c r="AD30" s="189">
        <v>96</v>
      </c>
      <c r="AE30" s="4">
        <f t="shared" si="22"/>
        <v>2</v>
      </c>
      <c r="AF30" s="189">
        <v>771</v>
      </c>
      <c r="AG30" s="5">
        <f t="shared" si="6"/>
        <v>1.8098591549295775</v>
      </c>
      <c r="AH30" s="4">
        <f t="shared" si="7"/>
        <v>1</v>
      </c>
      <c r="AI30" s="189">
        <v>1129</v>
      </c>
      <c r="AJ30" s="165">
        <f t="shared" si="8"/>
        <v>3.452599388379205</v>
      </c>
      <c r="AK30" s="4">
        <f t="shared" si="9"/>
        <v>1</v>
      </c>
      <c r="AL30" s="189">
        <v>983</v>
      </c>
      <c r="AM30" s="6">
        <f t="shared" si="10"/>
        <v>42.739130434782609</v>
      </c>
      <c r="AN30" s="4">
        <f t="shared" si="11"/>
        <v>3</v>
      </c>
      <c r="AO30" s="97">
        <f t="shared" si="18"/>
        <v>15</v>
      </c>
      <c r="AP30" s="97">
        <f t="shared" si="19"/>
        <v>75</v>
      </c>
      <c r="AQ30" s="166" t="str">
        <f t="shared" si="12"/>
        <v>нет</v>
      </c>
      <c r="AR30" s="166" t="str">
        <f t="shared" si="13"/>
        <v>нет</v>
      </c>
      <c r="AS30" s="166" t="str">
        <f t="shared" si="14"/>
        <v>нет</v>
      </c>
    </row>
    <row r="31" spans="1:45" ht="30" customHeight="1">
      <c r="A31" s="77">
        <v>19</v>
      </c>
      <c r="B31" s="41" t="s">
        <v>202</v>
      </c>
      <c r="C31" s="276" t="s">
        <v>381</v>
      </c>
      <c r="D31" s="189">
        <v>28</v>
      </c>
      <c r="E31" s="225">
        <v>11</v>
      </c>
      <c r="F31" s="225">
        <v>51</v>
      </c>
      <c r="G31" s="3">
        <v>243</v>
      </c>
      <c r="H31" s="256">
        <v>245</v>
      </c>
      <c r="I31" s="189">
        <v>247</v>
      </c>
      <c r="J31" s="4">
        <f t="shared" si="0"/>
        <v>1</v>
      </c>
      <c r="K31" s="189">
        <v>11</v>
      </c>
      <c r="L31" s="189">
        <v>354</v>
      </c>
      <c r="M31" s="189">
        <v>100</v>
      </c>
      <c r="N31" s="4">
        <f t="shared" si="1"/>
        <v>2</v>
      </c>
      <c r="O31" s="189">
        <v>403</v>
      </c>
      <c r="P31" s="4">
        <f t="shared" si="21"/>
        <v>1</v>
      </c>
      <c r="Q31" s="189">
        <v>320</v>
      </c>
      <c r="R31" s="175" t="s">
        <v>181</v>
      </c>
      <c r="S31" s="189">
        <v>87</v>
      </c>
      <c r="T31" s="4">
        <f t="shared" si="2"/>
        <v>1</v>
      </c>
      <c r="U31" s="189"/>
      <c r="V31" s="4">
        <f t="shared" si="3"/>
        <v>0</v>
      </c>
      <c r="W31" s="189">
        <v>6916</v>
      </c>
      <c r="X31" s="5">
        <f t="shared" si="4"/>
        <v>2.71</v>
      </c>
      <c r="Y31" s="4">
        <f t="shared" si="20"/>
        <v>1</v>
      </c>
      <c r="Z31" s="189">
        <v>1976</v>
      </c>
      <c r="AA31" s="4">
        <f t="shared" si="17"/>
        <v>1</v>
      </c>
      <c r="AB31" s="189">
        <v>98</v>
      </c>
      <c r="AC31" s="4">
        <f t="shared" si="5"/>
        <v>2</v>
      </c>
      <c r="AD31" s="189">
        <v>95</v>
      </c>
      <c r="AE31" s="4">
        <f t="shared" si="22"/>
        <v>2</v>
      </c>
      <c r="AF31" s="189">
        <v>975</v>
      </c>
      <c r="AG31" s="5">
        <f t="shared" si="6"/>
        <v>2.7542372881355934</v>
      </c>
      <c r="AH31" s="4">
        <f t="shared" si="7"/>
        <v>1</v>
      </c>
      <c r="AI31" s="189">
        <v>305</v>
      </c>
      <c r="AJ31" s="165">
        <f t="shared" si="8"/>
        <v>1.2348178137651822</v>
      </c>
      <c r="AK31" s="4">
        <f t="shared" si="9"/>
        <v>1</v>
      </c>
      <c r="AL31" s="189">
        <v>602</v>
      </c>
      <c r="AM31" s="6">
        <f t="shared" si="10"/>
        <v>21.5</v>
      </c>
      <c r="AN31" s="4">
        <f t="shared" si="11"/>
        <v>2</v>
      </c>
      <c r="AO31" s="97">
        <f t="shared" si="18"/>
        <v>15</v>
      </c>
      <c r="AP31" s="97">
        <f t="shared" si="19"/>
        <v>75</v>
      </c>
      <c r="AQ31" s="166" t="str">
        <f t="shared" si="12"/>
        <v>нет</v>
      </c>
      <c r="AR31" s="166" t="str">
        <f t="shared" si="13"/>
        <v>нет</v>
      </c>
      <c r="AS31" s="166" t="str">
        <f t="shared" si="14"/>
        <v>нет</v>
      </c>
    </row>
    <row r="32" spans="1:45" ht="30" customHeight="1">
      <c r="A32" s="9">
        <v>20</v>
      </c>
      <c r="B32" s="40" t="s">
        <v>72</v>
      </c>
      <c r="C32" s="276" t="s">
        <v>382</v>
      </c>
      <c r="D32" s="189">
        <v>26</v>
      </c>
      <c r="E32" s="225">
        <v>13</v>
      </c>
      <c r="F32" s="225">
        <v>61</v>
      </c>
      <c r="G32" s="3">
        <v>353</v>
      </c>
      <c r="H32" s="256">
        <v>354</v>
      </c>
      <c r="I32" s="189">
        <v>355</v>
      </c>
      <c r="J32" s="4">
        <f t="shared" si="0"/>
        <v>1</v>
      </c>
      <c r="K32" s="189">
        <v>13</v>
      </c>
      <c r="L32" s="189">
        <v>417</v>
      </c>
      <c r="M32" s="189">
        <v>99</v>
      </c>
      <c r="N32" s="4">
        <f t="shared" si="1"/>
        <v>2</v>
      </c>
      <c r="O32" s="189">
        <v>461</v>
      </c>
      <c r="P32" s="4">
        <f t="shared" si="21"/>
        <v>1</v>
      </c>
      <c r="Q32" s="189">
        <v>377</v>
      </c>
      <c r="R32" s="175" t="s">
        <v>181</v>
      </c>
      <c r="S32" s="189">
        <v>82</v>
      </c>
      <c r="T32" s="4">
        <f t="shared" si="2"/>
        <v>1</v>
      </c>
      <c r="U32" s="189"/>
      <c r="V32" s="4">
        <f t="shared" si="3"/>
        <v>0</v>
      </c>
      <c r="W32" s="189">
        <v>11398</v>
      </c>
      <c r="X32" s="5">
        <f t="shared" si="4"/>
        <v>2.98</v>
      </c>
      <c r="Y32" s="4">
        <f t="shared" si="20"/>
        <v>1</v>
      </c>
      <c r="Z32" s="189">
        <v>3995</v>
      </c>
      <c r="AA32" s="4">
        <f t="shared" si="17"/>
        <v>1</v>
      </c>
      <c r="AB32" s="189">
        <v>92</v>
      </c>
      <c r="AC32" s="4">
        <f t="shared" si="5"/>
        <v>2</v>
      </c>
      <c r="AD32" s="189">
        <v>71</v>
      </c>
      <c r="AE32" s="4">
        <f t="shared" si="22"/>
        <v>0</v>
      </c>
      <c r="AF32" s="189">
        <v>1257</v>
      </c>
      <c r="AG32" s="5">
        <f t="shared" si="6"/>
        <v>3.014388489208633</v>
      </c>
      <c r="AH32" s="4">
        <f t="shared" si="7"/>
        <v>1</v>
      </c>
      <c r="AI32" s="189">
        <v>2379</v>
      </c>
      <c r="AJ32" s="165">
        <f t="shared" si="8"/>
        <v>6.7014084507042257</v>
      </c>
      <c r="AK32" s="4">
        <f t="shared" si="9"/>
        <v>2</v>
      </c>
      <c r="AL32" s="189">
        <v>823</v>
      </c>
      <c r="AM32" s="6">
        <f t="shared" si="10"/>
        <v>31.653846153846153</v>
      </c>
      <c r="AN32" s="4">
        <f t="shared" si="11"/>
        <v>3</v>
      </c>
      <c r="AO32" s="97">
        <f t="shared" si="18"/>
        <v>15</v>
      </c>
      <c r="AP32" s="97">
        <f t="shared" si="19"/>
        <v>75</v>
      </c>
      <c r="AQ32" s="166" t="str">
        <f t="shared" si="12"/>
        <v>нет</v>
      </c>
      <c r="AR32" s="166" t="str">
        <f t="shared" si="13"/>
        <v>нет</v>
      </c>
      <c r="AS32" s="166" t="str">
        <f t="shared" si="14"/>
        <v>нет</v>
      </c>
    </row>
    <row r="33" spans="1:45" ht="27" customHeight="1">
      <c r="A33" s="77">
        <v>27</v>
      </c>
      <c r="B33" s="40" t="s">
        <v>93</v>
      </c>
      <c r="C33" s="276" t="s">
        <v>389</v>
      </c>
      <c r="D33" s="189">
        <v>93</v>
      </c>
      <c r="E33" s="225">
        <v>40</v>
      </c>
      <c r="F33" s="225">
        <v>276</v>
      </c>
      <c r="G33" s="3">
        <v>1193</v>
      </c>
      <c r="H33" s="256">
        <v>1195</v>
      </c>
      <c r="I33" s="189">
        <v>1194</v>
      </c>
      <c r="J33" s="4">
        <f t="shared" si="0"/>
        <v>1</v>
      </c>
      <c r="K33" s="189">
        <v>41</v>
      </c>
      <c r="L33" s="189">
        <v>1545</v>
      </c>
      <c r="M33" s="189">
        <v>100</v>
      </c>
      <c r="N33" s="4">
        <f t="shared" si="1"/>
        <v>2</v>
      </c>
      <c r="O33" s="189">
        <v>1034</v>
      </c>
      <c r="P33" s="4">
        <f t="shared" si="21"/>
        <v>1</v>
      </c>
      <c r="Q33" s="189">
        <v>1306</v>
      </c>
      <c r="R33" s="176" t="s">
        <v>182</v>
      </c>
      <c r="S33" s="189">
        <v>69</v>
      </c>
      <c r="T33" s="4">
        <f t="shared" si="2"/>
        <v>0</v>
      </c>
      <c r="U33" s="189"/>
      <c r="V33" s="4">
        <f t="shared" si="3"/>
        <v>0</v>
      </c>
      <c r="W33" s="189">
        <v>29497</v>
      </c>
      <c r="X33" s="5">
        <f t="shared" si="4"/>
        <v>2.4700000000000002</v>
      </c>
      <c r="Y33" s="4">
        <f t="shared" si="20"/>
        <v>0</v>
      </c>
      <c r="Z33" s="189">
        <v>9794</v>
      </c>
      <c r="AA33" s="4">
        <f t="shared" si="17"/>
        <v>1</v>
      </c>
      <c r="AB33" s="189">
        <v>95</v>
      </c>
      <c r="AC33" s="4">
        <f t="shared" si="5"/>
        <v>2</v>
      </c>
      <c r="AD33" s="189">
        <v>59</v>
      </c>
      <c r="AE33" s="4">
        <f t="shared" si="22"/>
        <v>0</v>
      </c>
      <c r="AF33" s="189">
        <v>18637</v>
      </c>
      <c r="AG33" s="5">
        <f t="shared" si="6"/>
        <v>12.062783171521035</v>
      </c>
      <c r="AH33" s="4">
        <f t="shared" si="7"/>
        <v>3</v>
      </c>
      <c r="AI33" s="189">
        <v>17851</v>
      </c>
      <c r="AJ33" s="165">
        <f t="shared" si="8"/>
        <v>14.950586264656616</v>
      </c>
      <c r="AK33" s="4">
        <f t="shared" si="9"/>
        <v>2</v>
      </c>
      <c r="AL33" s="189">
        <v>3998</v>
      </c>
      <c r="AM33" s="6">
        <f t="shared" si="10"/>
        <v>42.98924731182796</v>
      </c>
      <c r="AN33" s="4">
        <f t="shared" si="11"/>
        <v>3</v>
      </c>
      <c r="AO33" s="97">
        <f t="shared" si="18"/>
        <v>15</v>
      </c>
      <c r="AP33" s="97">
        <f t="shared" si="19"/>
        <v>75</v>
      </c>
      <c r="AQ33" s="166" t="str">
        <f t="shared" si="12"/>
        <v>нет</v>
      </c>
      <c r="AR33" s="166" t="str">
        <f t="shared" si="13"/>
        <v>выставляются</v>
      </c>
      <c r="AS33" s="166" t="str">
        <f t="shared" si="14"/>
        <v>нет</v>
      </c>
    </row>
    <row r="34" spans="1:45" ht="30" customHeight="1">
      <c r="A34" s="9">
        <v>6</v>
      </c>
      <c r="B34" s="40" t="s">
        <v>80</v>
      </c>
      <c r="C34" s="276" t="s">
        <v>368</v>
      </c>
      <c r="D34" s="189">
        <v>47</v>
      </c>
      <c r="E34" s="225">
        <v>27</v>
      </c>
      <c r="F34" s="225">
        <v>179</v>
      </c>
      <c r="G34" s="3">
        <v>794</v>
      </c>
      <c r="H34" s="256">
        <v>788</v>
      </c>
      <c r="I34" s="189">
        <v>799</v>
      </c>
      <c r="J34" s="4">
        <f t="shared" si="0"/>
        <v>1</v>
      </c>
      <c r="K34" s="189">
        <v>27</v>
      </c>
      <c r="L34" s="189">
        <v>1034</v>
      </c>
      <c r="M34" s="189">
        <v>99</v>
      </c>
      <c r="N34" s="4">
        <f t="shared" si="1"/>
        <v>2</v>
      </c>
      <c r="O34" s="189">
        <v>687</v>
      </c>
      <c r="P34" s="4">
        <f t="shared" si="21"/>
        <v>1</v>
      </c>
      <c r="Q34" s="189">
        <v>1119</v>
      </c>
      <c r="R34" s="175" t="s">
        <v>181</v>
      </c>
      <c r="S34" s="189">
        <v>69</v>
      </c>
      <c r="T34" s="4">
        <f t="shared" si="2"/>
        <v>0</v>
      </c>
      <c r="U34" s="189"/>
      <c r="V34" s="4">
        <f t="shared" si="3"/>
        <v>0</v>
      </c>
      <c r="W34" s="189">
        <v>20450</v>
      </c>
      <c r="X34" s="5">
        <f t="shared" si="4"/>
        <v>2.54</v>
      </c>
      <c r="Y34" s="4">
        <f t="shared" si="20"/>
        <v>1</v>
      </c>
      <c r="Z34" s="189">
        <v>6376</v>
      </c>
      <c r="AA34" s="4">
        <f t="shared" si="17"/>
        <v>1</v>
      </c>
      <c r="AB34" s="189">
        <v>83</v>
      </c>
      <c r="AC34" s="4">
        <f t="shared" si="5"/>
        <v>1</v>
      </c>
      <c r="AD34" s="189">
        <v>74</v>
      </c>
      <c r="AE34" s="4">
        <f t="shared" si="22"/>
        <v>0</v>
      </c>
      <c r="AF34" s="189">
        <v>5304</v>
      </c>
      <c r="AG34" s="5">
        <f t="shared" si="6"/>
        <v>5.1295938104448746</v>
      </c>
      <c r="AH34" s="4">
        <f t="shared" si="7"/>
        <v>2</v>
      </c>
      <c r="AI34" s="189">
        <v>9531</v>
      </c>
      <c r="AJ34" s="165">
        <f t="shared" si="8"/>
        <v>11.928660826032541</v>
      </c>
      <c r="AK34" s="4">
        <f t="shared" si="9"/>
        <v>2</v>
      </c>
      <c r="AL34" s="189">
        <v>2508</v>
      </c>
      <c r="AM34" s="6">
        <f t="shared" si="10"/>
        <v>53.361702127659576</v>
      </c>
      <c r="AN34" s="4">
        <f t="shared" si="11"/>
        <v>3</v>
      </c>
      <c r="AO34" s="97">
        <f t="shared" si="18"/>
        <v>14</v>
      </c>
      <c r="AP34" s="97">
        <f t="shared" si="19"/>
        <v>70</v>
      </c>
      <c r="AQ34" s="166" t="str">
        <f>IF(AND(OR($B$3="октябрь",$B$3="декабрь",$B$3="март",$B$3="май"),R34="четверть"),"выставляются","нет")</f>
        <v>нет</v>
      </c>
      <c r="AR34" s="166" t="str">
        <f>IF(AND(OR($B$3="ноябрь",$B$3="февраль",$B$3="май"),$R34="триместр"),"выставляются","нет")</f>
        <v>нет</v>
      </c>
      <c r="AS34" s="166" t="str">
        <f>IF(AND(OR($B$3="декабрь",$B$3="май"),$R34="полугодие"),"выставляются","нет")</f>
        <v>нет</v>
      </c>
    </row>
    <row r="35" spans="1:45" ht="30" customHeight="1">
      <c r="A35" s="77">
        <v>7</v>
      </c>
      <c r="B35" s="40" t="s">
        <v>207</v>
      </c>
      <c r="C35" s="276" t="s">
        <v>369</v>
      </c>
      <c r="D35" s="189">
        <v>20</v>
      </c>
      <c r="E35" s="225">
        <v>11</v>
      </c>
      <c r="F35" s="225">
        <v>33</v>
      </c>
      <c r="G35" s="3">
        <v>168</v>
      </c>
      <c r="H35" s="256">
        <v>187</v>
      </c>
      <c r="I35" s="189">
        <v>173</v>
      </c>
      <c r="J35" s="4">
        <f t="shared" si="0"/>
        <v>1</v>
      </c>
      <c r="K35" s="189">
        <v>11</v>
      </c>
      <c r="L35" s="189">
        <v>194</v>
      </c>
      <c r="M35" s="189">
        <v>99</v>
      </c>
      <c r="N35" s="4">
        <f t="shared" si="1"/>
        <v>2</v>
      </c>
      <c r="O35" s="189">
        <v>360</v>
      </c>
      <c r="P35" s="4">
        <f t="shared" si="21"/>
        <v>1</v>
      </c>
      <c r="Q35" s="189">
        <v>327</v>
      </c>
      <c r="R35" s="175" t="s">
        <v>181</v>
      </c>
      <c r="S35" s="189">
        <v>89</v>
      </c>
      <c r="T35" s="4">
        <f t="shared" si="2"/>
        <v>1</v>
      </c>
      <c r="U35" s="189"/>
      <c r="V35" s="4">
        <f t="shared" si="3"/>
        <v>0</v>
      </c>
      <c r="W35" s="189">
        <v>4602</v>
      </c>
      <c r="X35" s="5">
        <f t="shared" si="4"/>
        <v>2.5299999999999998</v>
      </c>
      <c r="Y35" s="4">
        <f t="shared" si="20"/>
        <v>1</v>
      </c>
      <c r="Z35" s="189">
        <v>1208</v>
      </c>
      <c r="AA35" s="4">
        <f t="shared" si="17"/>
        <v>1</v>
      </c>
      <c r="AB35" s="189">
        <v>83</v>
      </c>
      <c r="AC35" s="4">
        <f t="shared" si="5"/>
        <v>1</v>
      </c>
      <c r="AD35" s="189">
        <v>62</v>
      </c>
      <c r="AE35" s="4">
        <f t="shared" si="22"/>
        <v>0</v>
      </c>
      <c r="AF35" s="189">
        <v>857</v>
      </c>
      <c r="AG35" s="5">
        <f t="shared" si="6"/>
        <v>4.4175257731958766</v>
      </c>
      <c r="AH35" s="4">
        <f t="shared" si="7"/>
        <v>2</v>
      </c>
      <c r="AI35" s="189">
        <v>489</v>
      </c>
      <c r="AJ35" s="165">
        <f t="shared" si="8"/>
        <v>2.8265895953757227</v>
      </c>
      <c r="AK35" s="4">
        <f t="shared" si="9"/>
        <v>1</v>
      </c>
      <c r="AL35" s="189">
        <v>389</v>
      </c>
      <c r="AM35" s="6">
        <f t="shared" si="10"/>
        <v>19.45</v>
      </c>
      <c r="AN35" s="4">
        <f t="shared" si="11"/>
        <v>2</v>
      </c>
      <c r="AO35" s="97">
        <f t="shared" si="18"/>
        <v>13</v>
      </c>
      <c r="AP35" s="97">
        <f t="shared" si="19"/>
        <v>65</v>
      </c>
      <c r="AQ35" s="166" t="str">
        <f>IF(AND(OR($B$3="октябрь",$B$3="декабрь",$B$3="март",$B$3="май"),R35="четверть"),"выставляются","нет")</f>
        <v>нет</v>
      </c>
      <c r="AR35" s="166" t="str">
        <f>IF(AND(OR($B$3="ноябрь",$B$3="февраль",$B$3="май"),$R35="триместр"),"выставляются","нет")</f>
        <v>нет</v>
      </c>
      <c r="AS35" s="166" t="str">
        <f>IF(AND(OR($B$3="декабрь",$B$3="май"),$R35="полугодие"),"выставляются","нет")</f>
        <v>нет</v>
      </c>
    </row>
    <row r="36" spans="1:45" ht="15.75" thickBot="1">
      <c r="D36" s="192"/>
      <c r="H36" s="218"/>
      <c r="I36" s="191"/>
      <c r="K36" s="191"/>
      <c r="L36" s="191"/>
      <c r="M36" s="191"/>
      <c r="O36" s="191"/>
      <c r="Q36" s="191"/>
      <c r="S36" s="191"/>
      <c r="U36" s="191"/>
      <c r="W36" s="191"/>
      <c r="Z36" s="191"/>
      <c r="AB36" s="191"/>
      <c r="AD36" s="191"/>
      <c r="AF36" s="191"/>
      <c r="AI36" s="191"/>
      <c r="AL36" s="191"/>
    </row>
    <row r="37" spans="1:45" ht="16.5" thickBot="1">
      <c r="D37" s="177"/>
      <c r="E37" s="177"/>
      <c r="F37" s="177"/>
      <c r="G37" s="177"/>
      <c r="H37" s="219"/>
      <c r="I37" s="192"/>
      <c r="J37" s="177"/>
      <c r="K37" s="192"/>
      <c r="L37" s="192"/>
      <c r="M37" s="192"/>
      <c r="N37" s="177"/>
      <c r="O37" s="192"/>
      <c r="P37" s="177"/>
      <c r="Q37" s="192"/>
      <c r="R37" s="177"/>
      <c r="S37" s="192"/>
      <c r="T37" s="177"/>
      <c r="U37" s="192"/>
      <c r="V37" s="177"/>
      <c r="W37" s="192"/>
      <c r="X37" s="177"/>
      <c r="Y37" s="177"/>
      <c r="Z37" s="192"/>
      <c r="AA37" s="177"/>
      <c r="AB37" s="192"/>
      <c r="AC37" s="177"/>
      <c r="AD37" s="192"/>
      <c r="AE37" s="177"/>
      <c r="AF37" s="192"/>
      <c r="AG37" s="362" t="s">
        <v>111</v>
      </c>
      <c r="AH37" s="363"/>
      <c r="AI37" s="363"/>
      <c r="AJ37" s="363"/>
      <c r="AK37" s="363"/>
      <c r="AL37" s="363"/>
      <c r="AM37" s="363"/>
      <c r="AN37" s="364"/>
      <c r="AO37" s="172">
        <f>AVERAGE(AO4:AO35)</f>
        <v>16.03125</v>
      </c>
      <c r="AP37" s="55">
        <f>ROUND(AO37/AO2*100,0)</f>
        <v>80</v>
      </c>
    </row>
    <row r="38" spans="1:45">
      <c r="D38" s="192"/>
      <c r="H38" s="218"/>
      <c r="I38" s="191"/>
      <c r="K38" s="191"/>
      <c r="L38" s="191"/>
      <c r="M38" s="191"/>
      <c r="O38" s="191"/>
      <c r="Q38" s="191"/>
      <c r="S38" s="191"/>
      <c r="U38" s="191"/>
      <c r="W38" s="191"/>
      <c r="Z38" s="191"/>
      <c r="AB38" s="191"/>
      <c r="AD38" s="191"/>
      <c r="AF38" s="191"/>
      <c r="AI38" s="191"/>
      <c r="AL38" s="191"/>
    </row>
    <row r="39" spans="1:45" ht="30" customHeight="1">
      <c r="B39" s="157" t="s">
        <v>210</v>
      </c>
      <c r="C39" s="273" t="s">
        <v>395</v>
      </c>
      <c r="D39" s="189">
        <v>7</v>
      </c>
      <c r="E39" s="3"/>
      <c r="F39" s="3"/>
      <c r="G39" s="3"/>
      <c r="H39" s="216"/>
      <c r="I39" s="189">
        <v>12</v>
      </c>
      <c r="J39" s="4">
        <v>0</v>
      </c>
      <c r="K39" s="189">
        <v>4</v>
      </c>
      <c r="L39" s="189">
        <v>23</v>
      </c>
      <c r="M39" s="189">
        <v>100</v>
      </c>
      <c r="N39" s="4">
        <f>IF(M39&gt;=90,2,IF(M39&gt;=80,1,0))</f>
        <v>2</v>
      </c>
      <c r="O39" s="189">
        <v>26</v>
      </c>
      <c r="P39" s="35">
        <v>0</v>
      </c>
      <c r="Q39" s="189">
        <v>68</v>
      </c>
      <c r="R39" s="173" t="s">
        <v>181</v>
      </c>
      <c r="S39" s="189"/>
      <c r="T39" s="4">
        <f>IF(S39&gt;=90,2,IF(S39&gt;=80,1,0))</f>
        <v>0</v>
      </c>
      <c r="U39" s="189"/>
      <c r="V39" s="4">
        <f>IF(U39&gt;=90,2,IF(U39&gt;=80,1,0))</f>
        <v>0</v>
      </c>
      <c r="W39" s="189"/>
      <c r="X39" s="5">
        <v>0</v>
      </c>
      <c r="Y39" s="4">
        <v>0</v>
      </c>
      <c r="Z39" s="189"/>
      <c r="AA39" s="4">
        <v>0</v>
      </c>
      <c r="AB39" s="189"/>
      <c r="AC39" s="4">
        <f>IF(AB39&gt;=90,2,IF(AB39&gt;=80,1,0))</f>
        <v>0</v>
      </c>
      <c r="AD39" s="189"/>
      <c r="AE39" s="35">
        <f>IF(AD39&gt;=70,2,IF(AD39&gt;=60,1,0))</f>
        <v>0</v>
      </c>
      <c r="AF39" s="189">
        <v>10</v>
      </c>
      <c r="AG39" s="5">
        <v>0</v>
      </c>
      <c r="AH39" s="4">
        <f>IF(AG39&gt;12,3,IF(AG39&gt;4,2,IF(AG39&gt;1,1,0)))</f>
        <v>0</v>
      </c>
      <c r="AI39" s="189">
        <v>0</v>
      </c>
      <c r="AJ39" s="6">
        <v>0</v>
      </c>
      <c r="AK39" s="4">
        <f>IF(AJ39&gt;=4,2,IF(AJ39&gt;1,1,0))</f>
        <v>0</v>
      </c>
      <c r="AL39" s="189">
        <v>22</v>
      </c>
      <c r="AM39" s="6">
        <v>0</v>
      </c>
      <c r="AN39" s="4">
        <f>IF(AM39&gt;23,3,IF(AM39&gt;12,2,IF(AM39&gt;4,1,0)))</f>
        <v>0</v>
      </c>
      <c r="AO39" s="97">
        <v>0</v>
      </c>
      <c r="AP39" s="97">
        <f>ROUND(AO39/$AO$2*100,0)</f>
        <v>0</v>
      </c>
    </row>
    <row r="41" spans="1:45" ht="17.25" customHeigh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</sheetData>
  <autoFilter ref="A1:AP35">
    <sortState ref="A4:AP35">
      <sortCondition descending="1" ref="AP1:AP33"/>
    </sortState>
  </autoFilter>
  <mergeCells count="1">
    <mergeCell ref="AG37:AN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12"/>
  <sheetViews>
    <sheetView zoomScale="80" zoomScaleNormal="80" workbookViewId="0">
      <pane xSplit="2" ySplit="1" topLeftCell="AG2" activePane="bottomRight" state="frozen"/>
      <selection activeCell="Y19" sqref="Y19"/>
      <selection pane="topRight" activeCell="Y19" sqref="Y19"/>
      <selection pane="bottomLeft" activeCell="Y19" sqref="Y19"/>
      <selection pane="bottomRight" activeCell="G7" sqref="G7"/>
    </sheetView>
  </sheetViews>
  <sheetFormatPr defaultColWidth="12.42578125" defaultRowHeight="15.75"/>
  <cols>
    <col min="1" max="1" width="5.7109375" style="1" customWidth="1"/>
    <col min="2" max="2" width="53" style="1" customWidth="1"/>
    <col min="3" max="3" width="18.5703125" style="267" customWidth="1"/>
    <col min="4" max="4" width="13.85546875" style="1" customWidth="1"/>
    <col min="5" max="5" width="12.42578125" style="1"/>
    <col min="6" max="6" width="16.42578125" style="1" customWidth="1"/>
    <col min="7" max="7" width="19.42578125" style="1" customWidth="1"/>
    <col min="8" max="8" width="12.42578125" style="44"/>
    <col min="9" max="9" width="15.85546875" style="1" customWidth="1"/>
    <col min="10" max="10" width="5.7109375" style="44" bestFit="1" customWidth="1"/>
    <col min="11" max="11" width="12.7109375" style="1" customWidth="1"/>
    <col min="12" max="13" width="12.42578125" style="1"/>
    <col min="14" max="14" width="5.7109375" style="1" bestFit="1" customWidth="1"/>
    <col min="15" max="15" width="14.85546875" style="1" customWidth="1"/>
    <col min="16" max="16" width="5.7109375" style="1" bestFit="1" customWidth="1"/>
    <col min="17" max="17" width="14.42578125" style="1" customWidth="1"/>
    <col min="18" max="18" width="14.42578125" style="44" hidden="1" customWidth="1"/>
    <col min="19" max="19" width="12.42578125" style="1" customWidth="1"/>
    <col min="20" max="20" width="6" style="1" bestFit="1" customWidth="1"/>
    <col min="21" max="21" width="12.42578125" style="1" customWidth="1"/>
    <col min="22" max="22" width="6.85546875" style="44" customWidth="1"/>
    <col min="23" max="23" width="13.85546875" style="1" customWidth="1"/>
    <col min="24" max="24" width="9" style="1" customWidth="1"/>
    <col min="25" max="25" width="6" style="1" bestFit="1" customWidth="1"/>
    <col min="26" max="26" width="13.85546875" style="1" customWidth="1"/>
    <col min="27" max="27" width="6" style="1" bestFit="1" customWidth="1"/>
    <col min="28" max="28" width="16.7109375" style="1" customWidth="1"/>
    <col min="29" max="29" width="6" style="1" bestFit="1" customWidth="1"/>
    <col min="30" max="30" width="16.140625" style="1" customWidth="1"/>
    <col min="31" max="31" width="6" style="1" bestFit="1" customWidth="1"/>
    <col min="32" max="32" width="14.85546875" style="1" bestFit="1" customWidth="1"/>
    <col min="33" max="33" width="7.85546875" style="1" customWidth="1"/>
    <col min="34" max="34" width="7.28515625" style="44" customWidth="1"/>
    <col min="35" max="35" width="13.7109375" style="1" customWidth="1"/>
    <col min="36" max="36" width="7.42578125" style="1" customWidth="1"/>
    <col min="37" max="37" width="8.28515625" style="1" customWidth="1"/>
    <col min="38" max="38" width="15.42578125" style="1" customWidth="1"/>
    <col min="39" max="39" width="8.140625" style="1" customWidth="1"/>
    <col min="40" max="40" width="6.42578125" style="1" customWidth="1"/>
    <col min="41" max="41" width="7.28515625" style="1" customWidth="1"/>
    <col min="42" max="42" width="6.42578125" style="1" customWidth="1"/>
    <col min="43" max="46" width="12.42578125" style="1" hidden="1" customWidth="1"/>
    <col min="47" max="16384" width="12.42578125" style="1"/>
  </cols>
  <sheetData>
    <row r="1" spans="1:45" s="7" customFormat="1" ht="128.25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 ht="15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SUM(J2,N2,P2,T2,Y2,AA2,AC2,AE2,AH2,AK2,AN2)</f>
        <v>20</v>
      </c>
      <c r="AP2" s="129">
        <v>100</v>
      </c>
      <c r="AQ2" s="120"/>
      <c r="AR2" s="120" t="s">
        <v>193</v>
      </c>
      <c r="AS2" s="121"/>
    </row>
    <row r="3" spans="1:45" s="79" customFormat="1" ht="15">
      <c r="A3" s="130"/>
      <c r="B3" s="75" t="s">
        <v>186</v>
      </c>
      <c r="C3" s="24"/>
      <c r="D3" s="8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s="67" customFormat="1" ht="30" customHeight="1">
      <c r="A4" s="10">
        <v>1</v>
      </c>
      <c r="B4" s="193" t="s">
        <v>54</v>
      </c>
      <c r="C4" s="269" t="s">
        <v>242</v>
      </c>
      <c r="D4" s="247">
        <v>36</v>
      </c>
      <c r="E4" s="224">
        <v>13</v>
      </c>
      <c r="F4" s="225">
        <v>48</v>
      </c>
      <c r="G4" s="225">
        <v>318</v>
      </c>
      <c r="H4" s="248">
        <v>321</v>
      </c>
      <c r="I4" s="247">
        <v>322</v>
      </c>
      <c r="J4" s="195">
        <f t="shared" ref="J4:J9" si="0">IF(ABS((I4-H4)/H4)&lt;=0.1,1,0)</f>
        <v>1</v>
      </c>
      <c r="K4" s="247">
        <v>13</v>
      </c>
      <c r="L4" s="247">
        <v>373</v>
      </c>
      <c r="M4" s="247">
        <v>100</v>
      </c>
      <c r="N4" s="197">
        <f t="shared" ref="N4:N9" si="1">IF(M4&gt;=90,2,IF(M4&gt;=80,1,0))</f>
        <v>2</v>
      </c>
      <c r="O4" s="247">
        <v>549</v>
      </c>
      <c r="P4" s="197">
        <f t="shared" ref="P4:P9" si="2">IF(O4/E4&gt;=13,1,0)</f>
        <v>1</v>
      </c>
      <c r="Q4" s="247">
        <v>449</v>
      </c>
      <c r="R4" s="196" t="s">
        <v>181</v>
      </c>
      <c r="S4" s="247">
        <v>83</v>
      </c>
      <c r="T4" s="198">
        <f t="shared" ref="T4:T9" si="3">IF(S4&gt;=90,2,IF(S4&gt;=80,1,0))</f>
        <v>1</v>
      </c>
      <c r="U4" s="189"/>
      <c r="V4" s="199">
        <f t="shared" ref="V4:V9" si="4">IF(U4&gt;=90,2,IF(U4&gt;=80,1,0))</f>
        <v>0</v>
      </c>
      <c r="W4" s="268">
        <v>14057</v>
      </c>
      <c r="X4" s="200">
        <f t="shared" ref="X4:X9" si="5">ROUND($W4/($I4-$F4)/13,2)</f>
        <v>3.95</v>
      </c>
      <c r="Y4" s="199">
        <f t="shared" ref="Y4:Y9" si="6">IF(W4/(I4-F4)/13&gt;=2.5,1,0)</f>
        <v>1</v>
      </c>
      <c r="Z4" s="268">
        <v>5194</v>
      </c>
      <c r="AA4" s="197">
        <f>IF(Z4/I4&gt;=6,1,0)</f>
        <v>1</v>
      </c>
      <c r="AB4" s="247">
        <v>99</v>
      </c>
      <c r="AC4" s="197">
        <f t="shared" ref="AC4:AC9" si="7">IF(AB4&gt;=90,2,IF(AB4&gt;=80,1,0))</f>
        <v>2</v>
      </c>
      <c r="AD4" s="247">
        <v>98</v>
      </c>
      <c r="AE4" s="197">
        <f t="shared" ref="AE4:AE9" si="8">IF(AD4&gt;=90,2,IF(AD4&gt;=80,1,0))</f>
        <v>2</v>
      </c>
      <c r="AF4" s="268">
        <v>308</v>
      </c>
      <c r="AG4" s="200">
        <f>AF4/L4</f>
        <v>0.82573726541554959</v>
      </c>
      <c r="AH4" s="199">
        <f t="shared" ref="AH4:AH9" si="9">IF(AG4&gt;12,3,IF(AG4&gt;4,2,IF(AG4&gt;1,1,0)))</f>
        <v>0</v>
      </c>
      <c r="AI4" s="247">
        <v>2433</v>
      </c>
      <c r="AJ4" s="201">
        <f t="shared" ref="AJ4:AJ9" si="10">AI4/I4</f>
        <v>7.5559006211180124</v>
      </c>
      <c r="AK4" s="199">
        <f t="shared" ref="AK4:AK9" si="11">IF(AJ4&gt;=4,2,IF(AJ4&gt;1,1,0))</f>
        <v>2</v>
      </c>
      <c r="AL4" s="247">
        <v>1351</v>
      </c>
      <c r="AM4" s="201">
        <f t="shared" ref="AM4:AM9" si="12">AL4/D4</f>
        <v>37.527777777777779</v>
      </c>
      <c r="AN4" s="198">
        <f t="shared" ref="AN4:AN9" si="13">IF(AM4&gt;23,3,IF(AM4&gt;12,2,IF(AM4&gt;4,1,0)))</f>
        <v>3</v>
      </c>
      <c r="AO4" s="202">
        <f t="shared" ref="AO4:AO9" si="14">J4+N4+P4+T4+V4+Y4+AA4+AC4+AE4+AH4+AK4+AN4</f>
        <v>16</v>
      </c>
      <c r="AP4" s="202">
        <f t="shared" ref="AP4:AP9" si="15">ROUND(AO4/$AO$2*100,0)</f>
        <v>80</v>
      </c>
      <c r="AQ4" s="203" t="str">
        <f t="shared" ref="AQ4:AQ9" si="16">IF(AND(OR($B$3="октябрь",$B$3="декабрь",$B$3="март",$B$3="май"),R4="четверть"),"выставляются","нет")</f>
        <v>нет</v>
      </c>
      <c r="AR4" s="203" t="str">
        <f t="shared" ref="AR4:AR9" si="17">IF(AND(OR($B$3="ноябрь",$B$3="февраль",$B$3="май"),$R4="триместр"),"выставляются","нет")</f>
        <v>нет</v>
      </c>
      <c r="AS4" s="203" t="str">
        <f t="shared" ref="AS4:AS9" si="18">IF(AND(OR($B$3="декабрь",$B$3="май"),$R4="полугодие"),"выставляются","нет")</f>
        <v>нет</v>
      </c>
    </row>
    <row r="5" spans="1:45" s="67" customFormat="1" ht="30" customHeight="1">
      <c r="A5" s="204">
        <v>2</v>
      </c>
      <c r="B5" s="193" t="s">
        <v>53</v>
      </c>
      <c r="C5" s="269" t="s">
        <v>243</v>
      </c>
      <c r="D5" s="247">
        <v>8</v>
      </c>
      <c r="E5" s="224">
        <v>7</v>
      </c>
      <c r="F5" s="225">
        <v>2</v>
      </c>
      <c r="G5" s="225">
        <v>17</v>
      </c>
      <c r="H5" s="248">
        <v>17</v>
      </c>
      <c r="I5" s="247">
        <v>17</v>
      </c>
      <c r="J5" s="195">
        <f t="shared" si="0"/>
        <v>1</v>
      </c>
      <c r="K5" s="247">
        <v>9</v>
      </c>
      <c r="L5" s="247">
        <v>12</v>
      </c>
      <c r="M5" s="247">
        <v>100</v>
      </c>
      <c r="N5" s="197">
        <f t="shared" si="1"/>
        <v>2</v>
      </c>
      <c r="O5" s="247">
        <v>223</v>
      </c>
      <c r="P5" s="197">
        <f t="shared" si="2"/>
        <v>1</v>
      </c>
      <c r="Q5" s="247">
        <v>191</v>
      </c>
      <c r="R5" s="196" t="s">
        <v>181</v>
      </c>
      <c r="S5" s="247">
        <v>91</v>
      </c>
      <c r="T5" s="198">
        <f t="shared" si="3"/>
        <v>2</v>
      </c>
      <c r="U5" s="189"/>
      <c r="V5" s="199">
        <f t="shared" si="4"/>
        <v>0</v>
      </c>
      <c r="W5" s="268">
        <v>1384</v>
      </c>
      <c r="X5" s="200">
        <f t="shared" si="5"/>
        <v>7.1</v>
      </c>
      <c r="Y5" s="199">
        <f t="shared" si="6"/>
        <v>1</v>
      </c>
      <c r="Z5" s="268">
        <v>15</v>
      </c>
      <c r="AA5" s="197">
        <f>IF(Z5/I5&gt;=6,1,0)</f>
        <v>0</v>
      </c>
      <c r="AB5" s="247">
        <v>100</v>
      </c>
      <c r="AC5" s="197">
        <f t="shared" si="7"/>
        <v>2</v>
      </c>
      <c r="AD5" s="247">
        <v>98</v>
      </c>
      <c r="AE5" s="197">
        <f t="shared" si="8"/>
        <v>2</v>
      </c>
      <c r="AF5" s="268">
        <v>79</v>
      </c>
      <c r="AG5" s="200">
        <f>AF5/L5</f>
        <v>6.583333333333333</v>
      </c>
      <c r="AH5" s="199">
        <f t="shared" si="9"/>
        <v>2</v>
      </c>
      <c r="AI5" s="247">
        <v>0</v>
      </c>
      <c r="AJ5" s="201">
        <f t="shared" si="10"/>
        <v>0</v>
      </c>
      <c r="AK5" s="199">
        <f t="shared" si="11"/>
        <v>0</v>
      </c>
      <c r="AL5" s="247">
        <v>226</v>
      </c>
      <c r="AM5" s="201">
        <f t="shared" si="12"/>
        <v>28.25</v>
      </c>
      <c r="AN5" s="198">
        <f t="shared" si="13"/>
        <v>3</v>
      </c>
      <c r="AO5" s="202">
        <f t="shared" si="14"/>
        <v>16</v>
      </c>
      <c r="AP5" s="202">
        <f t="shared" si="15"/>
        <v>80</v>
      </c>
      <c r="AQ5" s="203" t="str">
        <f t="shared" si="16"/>
        <v>нет</v>
      </c>
      <c r="AR5" s="203" t="str">
        <f t="shared" si="17"/>
        <v>нет</v>
      </c>
      <c r="AS5" s="203" t="str">
        <f t="shared" si="18"/>
        <v>нет</v>
      </c>
    </row>
    <row r="6" spans="1:45" s="67" customFormat="1" ht="30" customHeight="1">
      <c r="A6" s="204">
        <v>5</v>
      </c>
      <c r="B6" s="193" t="s">
        <v>55</v>
      </c>
      <c r="C6" s="269" t="s">
        <v>246</v>
      </c>
      <c r="D6" s="247">
        <v>38</v>
      </c>
      <c r="E6" s="224">
        <v>16</v>
      </c>
      <c r="F6" s="225">
        <v>55</v>
      </c>
      <c r="G6" s="225">
        <v>338</v>
      </c>
      <c r="H6" s="248">
        <v>336</v>
      </c>
      <c r="I6" s="247">
        <v>342</v>
      </c>
      <c r="J6" s="195">
        <f t="shared" si="0"/>
        <v>1</v>
      </c>
      <c r="K6" s="247">
        <v>16</v>
      </c>
      <c r="L6" s="247">
        <v>297</v>
      </c>
      <c r="M6" s="247">
        <v>99</v>
      </c>
      <c r="N6" s="197">
        <f t="shared" si="1"/>
        <v>2</v>
      </c>
      <c r="O6" s="247">
        <v>755</v>
      </c>
      <c r="P6" s="197">
        <f t="shared" si="2"/>
        <v>1</v>
      </c>
      <c r="Q6" s="247">
        <v>374</v>
      </c>
      <c r="R6" s="196" t="s">
        <v>181</v>
      </c>
      <c r="S6" s="247">
        <v>89</v>
      </c>
      <c r="T6" s="198">
        <f t="shared" si="3"/>
        <v>1</v>
      </c>
      <c r="U6" s="189"/>
      <c r="V6" s="199">
        <f t="shared" si="4"/>
        <v>0</v>
      </c>
      <c r="W6" s="268">
        <v>12170</v>
      </c>
      <c r="X6" s="200">
        <f t="shared" si="5"/>
        <v>3.26</v>
      </c>
      <c r="Y6" s="199">
        <f t="shared" si="6"/>
        <v>1</v>
      </c>
      <c r="Z6" s="268">
        <v>5504</v>
      </c>
      <c r="AA6" s="197">
        <f>IF(Z6/I6&gt;=6,1,0)</f>
        <v>1</v>
      </c>
      <c r="AB6" s="247">
        <v>90</v>
      </c>
      <c r="AC6" s="197">
        <f t="shared" si="7"/>
        <v>2</v>
      </c>
      <c r="AD6" s="247">
        <v>80</v>
      </c>
      <c r="AE6" s="197">
        <f t="shared" si="8"/>
        <v>1</v>
      </c>
      <c r="AF6" s="268">
        <v>133</v>
      </c>
      <c r="AG6" s="200">
        <f>AF6/L6</f>
        <v>0.44781144781144783</v>
      </c>
      <c r="AH6" s="199">
        <f t="shared" si="9"/>
        <v>0</v>
      </c>
      <c r="AI6" s="247">
        <v>2727</v>
      </c>
      <c r="AJ6" s="201">
        <f t="shared" si="10"/>
        <v>7.9736842105263159</v>
      </c>
      <c r="AK6" s="199">
        <f t="shared" si="11"/>
        <v>2</v>
      </c>
      <c r="AL6" s="247">
        <v>890</v>
      </c>
      <c r="AM6" s="201">
        <f t="shared" si="12"/>
        <v>23.421052631578949</v>
      </c>
      <c r="AN6" s="198">
        <f t="shared" si="13"/>
        <v>3</v>
      </c>
      <c r="AO6" s="202">
        <f t="shared" si="14"/>
        <v>15</v>
      </c>
      <c r="AP6" s="202">
        <f t="shared" si="15"/>
        <v>75</v>
      </c>
      <c r="AQ6" s="203" t="str">
        <f t="shared" si="16"/>
        <v>нет</v>
      </c>
      <c r="AR6" s="203" t="str">
        <f t="shared" si="17"/>
        <v>нет</v>
      </c>
      <c r="AS6" s="203" t="str">
        <f t="shared" si="18"/>
        <v>нет</v>
      </c>
    </row>
    <row r="7" spans="1:45" s="67" customFormat="1" ht="30" customHeight="1">
      <c r="A7" s="204">
        <v>6</v>
      </c>
      <c r="B7" s="193" t="s">
        <v>56</v>
      </c>
      <c r="C7" s="269" t="s">
        <v>247</v>
      </c>
      <c r="D7" s="247">
        <v>26</v>
      </c>
      <c r="E7" s="224">
        <v>11</v>
      </c>
      <c r="F7" s="225">
        <v>13</v>
      </c>
      <c r="G7" s="225">
        <v>64</v>
      </c>
      <c r="H7" s="248">
        <v>64</v>
      </c>
      <c r="I7" s="247">
        <v>64</v>
      </c>
      <c r="J7" s="195">
        <f t="shared" si="0"/>
        <v>1</v>
      </c>
      <c r="K7" s="247">
        <v>11</v>
      </c>
      <c r="L7" s="247">
        <v>67</v>
      </c>
      <c r="M7" s="247">
        <v>100</v>
      </c>
      <c r="N7" s="197">
        <f t="shared" si="1"/>
        <v>2</v>
      </c>
      <c r="O7" s="247">
        <v>464</v>
      </c>
      <c r="P7" s="197">
        <f t="shared" si="2"/>
        <v>1</v>
      </c>
      <c r="Q7" s="247">
        <v>314</v>
      </c>
      <c r="R7" s="196" t="s">
        <v>181</v>
      </c>
      <c r="S7" s="247">
        <v>87</v>
      </c>
      <c r="T7" s="198">
        <f t="shared" si="3"/>
        <v>1</v>
      </c>
      <c r="U7" s="189"/>
      <c r="V7" s="199">
        <f t="shared" si="4"/>
        <v>0</v>
      </c>
      <c r="W7" s="268">
        <v>3356</v>
      </c>
      <c r="X7" s="200">
        <f t="shared" si="5"/>
        <v>5.0599999999999996</v>
      </c>
      <c r="Y7" s="199">
        <f t="shared" si="6"/>
        <v>1</v>
      </c>
      <c r="Z7" s="268">
        <v>1054</v>
      </c>
      <c r="AA7" s="197">
        <f>IF(Z7/I7&gt;=6,1,0)</f>
        <v>1</v>
      </c>
      <c r="AB7" s="247">
        <v>99</v>
      </c>
      <c r="AC7" s="197">
        <f t="shared" si="7"/>
        <v>2</v>
      </c>
      <c r="AD7" s="247">
        <v>99</v>
      </c>
      <c r="AE7" s="197">
        <f t="shared" si="8"/>
        <v>2</v>
      </c>
      <c r="AF7" s="268">
        <v>38</v>
      </c>
      <c r="AG7" s="200">
        <f>AF7/L7</f>
        <v>0.56716417910447758</v>
      </c>
      <c r="AH7" s="199">
        <f t="shared" si="9"/>
        <v>0</v>
      </c>
      <c r="AI7" s="247">
        <v>129</v>
      </c>
      <c r="AJ7" s="201">
        <f t="shared" si="10"/>
        <v>2.015625</v>
      </c>
      <c r="AK7" s="199">
        <f t="shared" si="11"/>
        <v>1</v>
      </c>
      <c r="AL7" s="247">
        <v>629</v>
      </c>
      <c r="AM7" s="201">
        <f t="shared" si="12"/>
        <v>24.192307692307693</v>
      </c>
      <c r="AN7" s="198">
        <f t="shared" si="13"/>
        <v>3</v>
      </c>
      <c r="AO7" s="202">
        <f t="shared" si="14"/>
        <v>15</v>
      </c>
      <c r="AP7" s="202">
        <f t="shared" si="15"/>
        <v>75</v>
      </c>
      <c r="AQ7" s="203" t="str">
        <f t="shared" si="16"/>
        <v>нет</v>
      </c>
      <c r="AR7" s="203" t="str">
        <f t="shared" si="17"/>
        <v>нет</v>
      </c>
      <c r="AS7" s="203" t="str">
        <f t="shared" si="18"/>
        <v>нет</v>
      </c>
    </row>
    <row r="8" spans="1:45" s="67" customFormat="1" ht="30" customHeight="1">
      <c r="A8" s="204">
        <v>4</v>
      </c>
      <c r="B8" s="193" t="s">
        <v>238</v>
      </c>
      <c r="C8" s="269" t="s">
        <v>245</v>
      </c>
      <c r="D8" s="247">
        <v>33</v>
      </c>
      <c r="E8" s="224">
        <v>17</v>
      </c>
      <c r="F8" s="225">
        <v>85</v>
      </c>
      <c r="G8" s="225">
        <v>351</v>
      </c>
      <c r="H8" s="248">
        <v>352</v>
      </c>
      <c r="I8" s="247">
        <v>351</v>
      </c>
      <c r="J8" s="195">
        <f t="shared" si="0"/>
        <v>1</v>
      </c>
      <c r="K8" s="247">
        <v>17</v>
      </c>
      <c r="L8" s="247">
        <v>431</v>
      </c>
      <c r="M8" s="247">
        <v>100</v>
      </c>
      <c r="N8" s="197">
        <f t="shared" si="1"/>
        <v>2</v>
      </c>
      <c r="O8" s="247">
        <v>638</v>
      </c>
      <c r="P8" s="197">
        <f t="shared" si="2"/>
        <v>1</v>
      </c>
      <c r="Q8" s="247">
        <v>462</v>
      </c>
      <c r="R8" s="196" t="s">
        <v>181</v>
      </c>
      <c r="S8" s="247">
        <v>73</v>
      </c>
      <c r="T8" s="198">
        <f t="shared" si="3"/>
        <v>0</v>
      </c>
      <c r="U8" s="189"/>
      <c r="V8" s="199">
        <f t="shared" si="4"/>
        <v>0</v>
      </c>
      <c r="W8" s="268">
        <v>13139</v>
      </c>
      <c r="X8" s="200">
        <f t="shared" si="5"/>
        <v>3.8</v>
      </c>
      <c r="Y8" s="199">
        <f t="shared" si="6"/>
        <v>1</v>
      </c>
      <c r="Z8" s="268">
        <v>4752</v>
      </c>
      <c r="AA8" s="197">
        <v>0</v>
      </c>
      <c r="AB8" s="247">
        <v>94</v>
      </c>
      <c r="AC8" s="197">
        <f t="shared" si="7"/>
        <v>2</v>
      </c>
      <c r="AD8" s="247">
        <v>94</v>
      </c>
      <c r="AE8" s="197">
        <f t="shared" si="8"/>
        <v>2</v>
      </c>
      <c r="AF8" s="268">
        <v>1044</v>
      </c>
      <c r="AG8" s="200">
        <v>0</v>
      </c>
      <c r="AH8" s="199">
        <f t="shared" si="9"/>
        <v>0</v>
      </c>
      <c r="AI8" s="247">
        <v>2707</v>
      </c>
      <c r="AJ8" s="201">
        <f t="shared" si="10"/>
        <v>7.7122507122507127</v>
      </c>
      <c r="AK8" s="199">
        <f t="shared" si="11"/>
        <v>2</v>
      </c>
      <c r="AL8" s="247">
        <v>1362</v>
      </c>
      <c r="AM8" s="201">
        <f t="shared" si="12"/>
        <v>41.272727272727273</v>
      </c>
      <c r="AN8" s="198">
        <f t="shared" si="13"/>
        <v>3</v>
      </c>
      <c r="AO8" s="202">
        <f t="shared" si="14"/>
        <v>14</v>
      </c>
      <c r="AP8" s="202">
        <f t="shared" si="15"/>
        <v>70</v>
      </c>
      <c r="AQ8" s="203" t="str">
        <f t="shared" si="16"/>
        <v>нет</v>
      </c>
      <c r="AR8" s="203" t="str">
        <f t="shared" si="17"/>
        <v>нет</v>
      </c>
      <c r="AS8" s="203" t="str">
        <f t="shared" si="18"/>
        <v>нет</v>
      </c>
    </row>
    <row r="9" spans="1:45" s="67" customFormat="1" ht="30" customHeight="1">
      <c r="A9" s="204">
        <v>3</v>
      </c>
      <c r="B9" s="193" t="s">
        <v>57</v>
      </c>
      <c r="C9" s="269" t="s">
        <v>244</v>
      </c>
      <c r="D9" s="247">
        <v>9</v>
      </c>
      <c r="E9" s="224">
        <v>7</v>
      </c>
      <c r="F9" s="225">
        <v>5</v>
      </c>
      <c r="G9" s="225">
        <v>15</v>
      </c>
      <c r="H9" s="248">
        <v>15</v>
      </c>
      <c r="I9" s="247">
        <v>15</v>
      </c>
      <c r="J9" s="195">
        <f t="shared" si="0"/>
        <v>1</v>
      </c>
      <c r="K9" s="247">
        <v>13</v>
      </c>
      <c r="L9" s="247">
        <v>12</v>
      </c>
      <c r="M9" s="247">
        <v>100</v>
      </c>
      <c r="N9" s="197">
        <f t="shared" si="1"/>
        <v>2</v>
      </c>
      <c r="O9" s="247">
        <v>526</v>
      </c>
      <c r="P9" s="197">
        <f t="shared" si="2"/>
        <v>1</v>
      </c>
      <c r="Q9" s="247">
        <v>257</v>
      </c>
      <c r="R9" s="196" t="s">
        <v>181</v>
      </c>
      <c r="S9" s="247">
        <v>68</v>
      </c>
      <c r="T9" s="198">
        <f t="shared" si="3"/>
        <v>0</v>
      </c>
      <c r="U9" s="189"/>
      <c r="V9" s="199">
        <f t="shared" si="4"/>
        <v>0</v>
      </c>
      <c r="W9" s="268">
        <v>661</v>
      </c>
      <c r="X9" s="200">
        <f t="shared" si="5"/>
        <v>5.08</v>
      </c>
      <c r="Y9" s="199">
        <f t="shared" si="6"/>
        <v>1</v>
      </c>
      <c r="Z9" s="268">
        <v>52</v>
      </c>
      <c r="AA9" s="197">
        <f>IF(Z9/I9&gt;=6,1,0)</f>
        <v>0</v>
      </c>
      <c r="AB9" s="247">
        <v>89</v>
      </c>
      <c r="AC9" s="197">
        <f t="shared" si="7"/>
        <v>1</v>
      </c>
      <c r="AD9" s="247">
        <v>79</v>
      </c>
      <c r="AE9" s="197">
        <f t="shared" si="8"/>
        <v>0</v>
      </c>
      <c r="AF9" s="268">
        <v>38</v>
      </c>
      <c r="AG9" s="200">
        <f>AF9/L9</f>
        <v>3.1666666666666665</v>
      </c>
      <c r="AH9" s="199">
        <f t="shared" si="9"/>
        <v>1</v>
      </c>
      <c r="AI9" s="247">
        <v>0</v>
      </c>
      <c r="AJ9" s="201">
        <f t="shared" si="10"/>
        <v>0</v>
      </c>
      <c r="AK9" s="199">
        <f t="shared" si="11"/>
        <v>0</v>
      </c>
      <c r="AL9" s="247">
        <v>169</v>
      </c>
      <c r="AM9" s="201">
        <f t="shared" si="12"/>
        <v>18.777777777777779</v>
      </c>
      <c r="AN9" s="198">
        <f t="shared" si="13"/>
        <v>2</v>
      </c>
      <c r="AO9" s="202">
        <f t="shared" si="14"/>
        <v>9</v>
      </c>
      <c r="AP9" s="202">
        <f t="shared" si="15"/>
        <v>45</v>
      </c>
      <c r="AQ9" s="203" t="str">
        <f t="shared" si="16"/>
        <v>нет</v>
      </c>
      <c r="AR9" s="203" t="str">
        <f t="shared" si="17"/>
        <v>нет</v>
      </c>
      <c r="AS9" s="203" t="str">
        <f t="shared" si="18"/>
        <v>нет</v>
      </c>
    </row>
    <row r="10" spans="1:45" s="65" customFormat="1">
      <c r="A10" s="60"/>
      <c r="B10" s="61"/>
      <c r="C10" s="62"/>
      <c r="D10" s="62"/>
      <c r="E10" s="63"/>
      <c r="F10" s="63"/>
      <c r="G10" s="63"/>
      <c r="H10" s="63"/>
      <c r="I10" s="63"/>
      <c r="J10" s="62"/>
      <c r="K10" s="63"/>
      <c r="L10" s="67"/>
      <c r="M10" s="67"/>
      <c r="N10" s="62"/>
      <c r="O10" s="63"/>
      <c r="P10" s="62"/>
      <c r="Q10" s="63"/>
      <c r="R10" s="63"/>
      <c r="S10" s="63"/>
      <c r="T10" s="62"/>
      <c r="U10" s="63"/>
      <c r="V10" s="63"/>
      <c r="W10" s="63"/>
      <c r="X10" s="64"/>
      <c r="Y10" s="62"/>
      <c r="Z10" s="63"/>
      <c r="AA10" s="62"/>
      <c r="AB10" s="63"/>
      <c r="AC10" s="62"/>
      <c r="AD10" s="63"/>
      <c r="AE10" s="62"/>
      <c r="AF10" s="63"/>
      <c r="AG10" s="62"/>
      <c r="AH10" s="62"/>
      <c r="AI10" s="63"/>
      <c r="AJ10" s="62"/>
      <c r="AK10" s="62"/>
      <c r="AL10" s="63"/>
      <c r="AM10" s="62"/>
      <c r="AN10" s="62"/>
      <c r="AO10" s="63"/>
      <c r="AP10" s="63"/>
    </row>
    <row r="11" spans="1:45" ht="16.5" thickBot="1"/>
    <row r="12" spans="1:45" ht="27.75" customHeight="1" thickBot="1">
      <c r="AF12" s="8"/>
      <c r="AI12" s="362" t="s">
        <v>111</v>
      </c>
      <c r="AJ12" s="363"/>
      <c r="AK12" s="363"/>
      <c r="AL12" s="363"/>
      <c r="AM12" s="363"/>
      <c r="AN12" s="364"/>
      <c r="AO12" s="58">
        <f>AVERAGE(AO4:AO9)</f>
        <v>14.166666666666666</v>
      </c>
      <c r="AP12" s="54">
        <f>ROUND(AO12/$AO$2*100,0)</f>
        <v>71</v>
      </c>
    </row>
  </sheetData>
  <autoFilter ref="A1:AS9">
    <sortState ref="A4:AS9">
      <sortCondition descending="1" ref="AP1:AP9"/>
    </sortState>
  </autoFilter>
  <sortState ref="A4:AR9">
    <sortCondition ref="A4"/>
  </sortState>
  <mergeCells count="1">
    <mergeCell ref="AI12:AN1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44"/>
  <sheetViews>
    <sheetView topLeftCell="B13" workbookViewId="0">
      <selection activeCell="J13" sqref="J13"/>
    </sheetView>
  </sheetViews>
  <sheetFormatPr defaultColWidth="8.85546875" defaultRowHeight="15"/>
  <cols>
    <col min="1" max="1" width="3" hidden="1" customWidth="1"/>
    <col min="2" max="2" width="52.85546875" bestFit="1" customWidth="1"/>
    <col min="3" max="3" width="12.7109375" customWidth="1"/>
    <col min="4" max="4" width="17.42578125" customWidth="1"/>
  </cols>
  <sheetData>
    <row r="1" spans="1:4" s="36" customFormat="1" ht="41.25" customHeight="1">
      <c r="A1" s="368" t="s">
        <v>132</v>
      </c>
      <c r="B1" s="368"/>
      <c r="C1" s="368"/>
      <c r="D1" s="368"/>
    </row>
    <row r="2" spans="1:4" ht="85.5" customHeight="1">
      <c r="A2" s="68"/>
      <c r="B2" s="69" t="s">
        <v>112</v>
      </c>
      <c r="C2" s="47" t="s">
        <v>32</v>
      </c>
      <c r="D2" s="47" t="s">
        <v>21</v>
      </c>
    </row>
    <row r="3" spans="1:4">
      <c r="A3" s="136">
        <v>3</v>
      </c>
      <c r="B3" s="244" t="s">
        <v>135</v>
      </c>
      <c r="C3" s="245">
        <f>Долинск!AO14</f>
        <v>18.222222222222221</v>
      </c>
      <c r="D3" s="245">
        <f>Долинск!AP14</f>
        <v>91</v>
      </c>
    </row>
    <row r="4" spans="1:4">
      <c r="A4" s="136">
        <v>7</v>
      </c>
      <c r="B4" s="136" t="s">
        <v>139</v>
      </c>
      <c r="C4" s="240">
        <f>Невельск!AO10</f>
        <v>17.25</v>
      </c>
      <c r="D4" s="240">
        <f>Невельск!AP10</f>
        <v>86</v>
      </c>
    </row>
    <row r="5" spans="1:4" s="67" customFormat="1">
      <c r="A5" s="137">
        <v>11</v>
      </c>
      <c r="B5" s="136" t="s">
        <v>142</v>
      </c>
      <c r="C5" s="240">
        <f>'С-Курильск'!AO7</f>
        <v>17</v>
      </c>
      <c r="D5" s="240">
        <f>'С-Курильск'!AP7</f>
        <v>85</v>
      </c>
    </row>
    <row r="6" spans="1:4">
      <c r="A6" s="136">
        <v>15</v>
      </c>
      <c r="B6" s="136" t="s">
        <v>146</v>
      </c>
      <c r="C6" s="240">
        <f>Углегорск!AO17</f>
        <v>16.727272727272727</v>
      </c>
      <c r="D6" s="240">
        <f>Углегорск!AP17</f>
        <v>84</v>
      </c>
    </row>
    <row r="7" spans="1:4">
      <c r="A7" s="136">
        <v>17</v>
      </c>
      <c r="B7" s="136" t="s">
        <v>149</v>
      </c>
      <c r="C7" s="240">
        <f>'Ю-Курильск'!AO10</f>
        <v>16.600000000000001</v>
      </c>
      <c r="D7" s="240">
        <f>'Ю-Курильск'!AP10</f>
        <v>83</v>
      </c>
    </row>
    <row r="8" spans="1:4">
      <c r="A8" s="136">
        <v>16</v>
      </c>
      <c r="B8" s="136" t="s">
        <v>147</v>
      </c>
      <c r="C8" s="240">
        <f>Холмск!AO18</f>
        <v>16.615384615384617</v>
      </c>
      <c r="D8" s="240">
        <f>Холмск!AP18</f>
        <v>83</v>
      </c>
    </row>
    <row r="9" spans="1:4">
      <c r="A9" s="136">
        <v>18</v>
      </c>
      <c r="B9" s="136" t="s">
        <v>148</v>
      </c>
      <c r="C9" s="240">
        <f>'Ю-Сахалинск'!AO37</f>
        <v>16.03125</v>
      </c>
      <c r="D9" s="240">
        <f>'Ю-Сахалинск'!AP37</f>
        <v>80</v>
      </c>
    </row>
    <row r="10" spans="1:4">
      <c r="A10" s="136">
        <v>8</v>
      </c>
      <c r="B10" s="136" t="s">
        <v>140</v>
      </c>
      <c r="C10" s="240">
        <f>Ноглики!AO11</f>
        <v>16</v>
      </c>
      <c r="D10" s="240">
        <f>Ноглики!AP11</f>
        <v>80</v>
      </c>
    </row>
    <row r="11" spans="1:4">
      <c r="A11" s="137">
        <v>5</v>
      </c>
      <c r="B11" s="136" t="s">
        <v>137</v>
      </c>
      <c r="C11" s="240">
        <f>Курильск!AO10</f>
        <v>16</v>
      </c>
      <c r="D11" s="240">
        <f>Курильск!AP10</f>
        <v>80</v>
      </c>
    </row>
    <row r="12" spans="1:4">
      <c r="A12" s="136">
        <v>14</v>
      </c>
      <c r="B12" s="136" t="s">
        <v>145</v>
      </c>
      <c r="C12" s="240">
        <f>Тымовское!AO16</f>
        <v>15.9</v>
      </c>
      <c r="D12" s="240">
        <f>Тымовское!AP16</f>
        <v>80</v>
      </c>
    </row>
    <row r="13" spans="1:4">
      <c r="A13" s="136">
        <v>10</v>
      </c>
      <c r="B13" s="136" t="s">
        <v>141</v>
      </c>
      <c r="C13" s="240">
        <f>Поронайск!AO17</f>
        <v>15.75</v>
      </c>
      <c r="D13" s="240">
        <f>Поронайск!AP17</f>
        <v>79</v>
      </c>
    </row>
    <row r="14" spans="1:4">
      <c r="A14" s="136">
        <v>9</v>
      </c>
      <c r="B14" s="136" t="s">
        <v>156</v>
      </c>
      <c r="C14" s="240">
        <f>Оха!AO12</f>
        <v>15.714285714285714</v>
      </c>
      <c r="D14" s="240">
        <f>Оха!AP12</f>
        <v>79</v>
      </c>
    </row>
    <row r="15" spans="1:4">
      <c r="A15" s="136">
        <v>12</v>
      </c>
      <c r="B15" s="136" t="s">
        <v>143</v>
      </c>
      <c r="C15" s="240">
        <f>Смирных!AO11</f>
        <v>15.333333333333334</v>
      </c>
      <c r="D15" s="240">
        <f>Смирных!AP11</f>
        <v>77</v>
      </c>
    </row>
    <row r="16" spans="1:4">
      <c r="A16" s="136">
        <v>4</v>
      </c>
      <c r="B16" s="136" t="s">
        <v>136</v>
      </c>
      <c r="C16" s="240">
        <f>Корсаков!AO18</f>
        <v>14.916666666666666</v>
      </c>
      <c r="D16" s="240">
        <f>Корсаков!AP18</f>
        <v>75</v>
      </c>
    </row>
    <row r="17" spans="1:4">
      <c r="A17" s="136">
        <v>6</v>
      </c>
      <c r="B17" s="136" t="s">
        <v>138</v>
      </c>
      <c r="C17" s="240">
        <f>Макаров!AO11</f>
        <v>15</v>
      </c>
      <c r="D17" s="240">
        <f>Макаров!AP11</f>
        <v>75</v>
      </c>
    </row>
    <row r="18" spans="1:4">
      <c r="A18" s="136">
        <v>13</v>
      </c>
      <c r="B18" s="136" t="s">
        <v>144</v>
      </c>
      <c r="C18" s="240">
        <f>Томари!AO10</f>
        <v>14.75</v>
      </c>
      <c r="D18" s="240">
        <f>Томари!AP10</f>
        <v>74</v>
      </c>
    </row>
    <row r="19" spans="1:4">
      <c r="A19" s="136">
        <v>1</v>
      </c>
      <c r="B19" s="136" t="s">
        <v>133</v>
      </c>
      <c r="C19" s="240">
        <f>Анива!AO12</f>
        <v>14.571428571428571</v>
      </c>
      <c r="D19" s="240">
        <f>Анива!AP12</f>
        <v>73</v>
      </c>
    </row>
    <row r="20" spans="1:4">
      <c r="A20" s="137">
        <v>2</v>
      </c>
      <c r="B20" s="136" t="s">
        <v>134</v>
      </c>
      <c r="C20" s="240">
        <f>'А-Сахалинский'!AO12</f>
        <v>14.166666666666666</v>
      </c>
      <c r="D20" s="240">
        <f>'А-Сахалинский'!AP12</f>
        <v>71</v>
      </c>
    </row>
    <row r="42" spans="3:4" ht="15.75">
      <c r="C42" s="215"/>
    </row>
    <row r="43" spans="3:4" ht="15.75">
      <c r="C43" s="215"/>
      <c r="D43" s="67"/>
    </row>
    <row r="44" spans="3:4" ht="15.75">
      <c r="C44" s="215"/>
      <c r="D44" s="67"/>
    </row>
  </sheetData>
  <autoFilter ref="A2:D20">
    <sortState ref="A3:D20">
      <sortCondition descending="1" ref="D2:D20"/>
    </sortState>
  </autoFilter>
  <sortState ref="A3:D44">
    <sortCondition descending="1" ref="D2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U161"/>
  <sheetViews>
    <sheetView zoomScale="70" zoomScaleNormal="70" workbookViewId="0">
      <pane xSplit="2" ySplit="2" topLeftCell="C3" activePane="bottomRight" state="frozen"/>
      <selection activeCell="B17" sqref="B17"/>
      <selection pane="topRight" activeCell="B17" sqref="B17"/>
      <selection pane="bottomLeft" activeCell="B17" sqref="B17"/>
      <selection pane="bottomRight" activeCell="G103" sqref="G103"/>
    </sheetView>
  </sheetViews>
  <sheetFormatPr defaultColWidth="9.140625" defaultRowHeight="15"/>
  <cols>
    <col min="1" max="1" width="8.7109375" style="67" customWidth="1"/>
    <col min="2" max="2" width="57.28515625" style="67" customWidth="1"/>
    <col min="3" max="3" width="38.140625" style="67" customWidth="1"/>
    <col min="4" max="4" width="19.7109375" style="67" customWidth="1"/>
    <col min="5" max="5" width="13.42578125" style="67" customWidth="1"/>
    <col min="6" max="6" width="15.42578125" style="67" customWidth="1"/>
    <col min="7" max="7" width="16.7109375" style="67" customWidth="1"/>
    <col min="8" max="8" width="15.42578125" style="67" customWidth="1"/>
    <col min="9" max="9" width="16" style="67" customWidth="1"/>
    <col min="10" max="10" width="5.85546875" style="67" bestFit="1" customWidth="1"/>
    <col min="11" max="11" width="9.140625" style="67" hidden="1" customWidth="1"/>
    <col min="12" max="12" width="11.42578125" style="67" customWidth="1"/>
    <col min="13" max="13" width="11.7109375" style="67" customWidth="1"/>
    <col min="14" max="14" width="5.85546875" style="67" customWidth="1"/>
    <col min="15" max="15" width="9.140625" style="67" customWidth="1"/>
    <col min="16" max="16" width="5.85546875" style="67" customWidth="1"/>
    <col min="17" max="17" width="13.42578125" style="67" customWidth="1"/>
    <col min="18" max="18" width="12.140625" style="67" hidden="1" customWidth="1"/>
    <col min="19" max="19" width="11.42578125" style="67" customWidth="1"/>
    <col min="20" max="20" width="6.42578125" style="67" customWidth="1"/>
    <col min="21" max="21" width="12" style="67" customWidth="1"/>
    <col min="22" max="22" width="6.42578125" style="67" customWidth="1"/>
    <col min="23" max="23" width="9.140625" style="67" customWidth="1"/>
    <col min="24" max="24" width="8.42578125" style="67" customWidth="1"/>
    <col min="25" max="25" width="6.140625" style="67" customWidth="1"/>
    <col min="26" max="26" width="12.42578125" style="67" customWidth="1"/>
    <col min="27" max="27" width="5.85546875" style="67" customWidth="1"/>
    <col min="28" max="28" width="14.85546875" style="67" customWidth="1"/>
    <col min="29" max="29" width="6.42578125" style="67" customWidth="1"/>
    <col min="30" max="30" width="15" style="67" customWidth="1"/>
    <col min="31" max="31" width="6.140625" style="67" customWidth="1"/>
    <col min="32" max="32" width="15.28515625" style="67" customWidth="1"/>
    <col min="33" max="33" width="7" style="67" customWidth="1"/>
    <col min="34" max="34" width="6.42578125" style="67" customWidth="1"/>
    <col min="35" max="35" width="15.42578125" style="67" customWidth="1"/>
    <col min="36" max="36" width="7.42578125" style="67" customWidth="1"/>
    <col min="37" max="37" width="5.85546875" style="67" customWidth="1"/>
    <col min="38" max="38" width="17.140625" style="67" customWidth="1"/>
    <col min="39" max="39" width="6.85546875" style="67" customWidth="1"/>
    <col min="40" max="40" width="6" style="67" customWidth="1"/>
    <col min="41" max="41" width="9.42578125" style="67" customWidth="1"/>
    <col min="42" max="42" width="9.140625" style="67"/>
    <col min="43" max="43" width="13.28515625" style="67" hidden="1" customWidth="1"/>
    <col min="44" max="45" width="0" style="67" hidden="1" customWidth="1"/>
    <col min="46" max="16384" width="9.140625" style="67"/>
  </cols>
  <sheetData>
    <row r="1" spans="1:45" s="7" customFormat="1" ht="144.7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" customFormat="1" hidden="1">
      <c r="A2" s="59"/>
      <c r="B2" s="24" t="s">
        <v>197</v>
      </c>
      <c r="C2" s="24"/>
      <c r="D2" s="85"/>
      <c r="E2" s="85"/>
      <c r="F2" s="85"/>
      <c r="G2" s="85"/>
      <c r="H2" s="85"/>
      <c r="I2" s="85"/>
      <c r="J2" s="85">
        <v>1</v>
      </c>
      <c r="K2" s="85"/>
      <c r="L2" s="85"/>
      <c r="M2" s="85"/>
      <c r="N2" s="85">
        <v>2</v>
      </c>
      <c r="O2" s="85"/>
      <c r="P2" s="85">
        <v>1</v>
      </c>
      <c r="Q2" s="85"/>
      <c r="R2" s="85"/>
      <c r="S2" s="85"/>
      <c r="T2" s="85">
        <v>2</v>
      </c>
      <c r="U2" s="85"/>
      <c r="V2" s="85">
        <v>0</v>
      </c>
      <c r="W2" s="85"/>
      <c r="X2" s="119"/>
      <c r="Y2" s="85">
        <v>1</v>
      </c>
      <c r="Z2" s="85"/>
      <c r="AA2" s="85">
        <v>1</v>
      </c>
      <c r="AB2" s="85"/>
      <c r="AC2" s="85">
        <v>2</v>
      </c>
      <c r="AD2" s="85"/>
      <c r="AE2" s="85">
        <v>2</v>
      </c>
      <c r="AF2" s="85"/>
      <c r="AG2" s="85"/>
      <c r="AH2" s="85">
        <v>3</v>
      </c>
      <c r="AI2" s="85"/>
      <c r="AJ2" s="85"/>
      <c r="AK2" s="85">
        <v>2</v>
      </c>
      <c r="AL2" s="85"/>
      <c r="AM2" s="85"/>
      <c r="AN2" s="85">
        <v>3</v>
      </c>
      <c r="AO2" s="85">
        <f>SUM(D2:AN2)</f>
        <v>20</v>
      </c>
      <c r="AP2" s="85">
        <v>100</v>
      </c>
      <c r="AQ2" s="92"/>
      <c r="AR2" s="92" t="s">
        <v>193</v>
      </c>
      <c r="AS2" s="93"/>
    </row>
    <row r="3" spans="1:45" s="7" customFormat="1" hidden="1">
      <c r="A3" s="59"/>
      <c r="B3" s="75" t="s">
        <v>186</v>
      </c>
      <c r="C3" s="2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19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95" t="s">
        <v>181</v>
      </c>
      <c r="AR3" s="95" t="s">
        <v>182</v>
      </c>
      <c r="AS3" s="95" t="s">
        <v>183</v>
      </c>
    </row>
    <row r="4" spans="1:45" ht="30" hidden="1" customHeight="1">
      <c r="A4" s="10">
        <v>23</v>
      </c>
      <c r="B4" s="293" t="s">
        <v>232</v>
      </c>
      <c r="C4" s="271" t="s">
        <v>268</v>
      </c>
      <c r="D4" s="247">
        <v>81</v>
      </c>
      <c r="E4" s="312">
        <v>36</v>
      </c>
      <c r="F4" s="315">
        <v>211</v>
      </c>
      <c r="G4" s="315">
        <v>933</v>
      </c>
      <c r="H4" s="248">
        <v>943</v>
      </c>
      <c r="I4" s="247">
        <v>938</v>
      </c>
      <c r="J4" s="195">
        <f t="shared" ref="J4:J35" si="0">IF(ABS((I4-H4)/H4)&lt;=0.1,1,0)</f>
        <v>1</v>
      </c>
      <c r="K4" s="247">
        <v>36</v>
      </c>
      <c r="L4" s="268">
        <v>923</v>
      </c>
      <c r="M4" s="247">
        <v>100</v>
      </c>
      <c r="N4" s="197">
        <f t="shared" ref="N4:N35" si="1">IF(M4&gt;=90,2,IF(M4&gt;=80,1,0))</f>
        <v>2</v>
      </c>
      <c r="O4" s="268">
        <v>1028</v>
      </c>
      <c r="P4" s="197">
        <f t="shared" ref="P4:P27" si="2">IF(O4/E4&gt;=13,1,0)</f>
        <v>1</v>
      </c>
      <c r="Q4" s="268">
        <v>1110</v>
      </c>
      <c r="R4" s="196" t="s">
        <v>181</v>
      </c>
      <c r="S4" s="247">
        <v>97</v>
      </c>
      <c r="T4" s="198">
        <f t="shared" ref="T4:T35" si="3">IF(S4&gt;=90,2,IF(S4&gt;=80,1,0))</f>
        <v>2</v>
      </c>
      <c r="U4" s="189"/>
      <c r="V4" s="199">
        <f t="shared" ref="V4:V35" si="4">IF(U4&gt;=90,2,IF(U4&gt;=80,1,0))</f>
        <v>0</v>
      </c>
      <c r="W4" s="268">
        <v>40347</v>
      </c>
      <c r="X4" s="200">
        <f t="shared" ref="X4:X35" si="5">ROUND($W4/($I4-$F4)/13,2)</f>
        <v>4.2699999999999996</v>
      </c>
      <c r="Y4" s="199">
        <f>IF(W4/(I4-F4)/13&gt;=2.5,1,0)</f>
        <v>1</v>
      </c>
      <c r="Z4" s="268">
        <v>9709</v>
      </c>
      <c r="AA4" s="197">
        <f t="shared" ref="AA4:AA30" si="6">IF(Z4/I4&gt;=6,1,0)</f>
        <v>1</v>
      </c>
      <c r="AB4" s="247">
        <v>99</v>
      </c>
      <c r="AC4" s="197">
        <f t="shared" ref="AC4:AC35" si="7">IF(AB4&gt;=90,2,IF(AB4&gt;=80,1,0))</f>
        <v>2</v>
      </c>
      <c r="AD4" s="247">
        <v>92</v>
      </c>
      <c r="AE4" s="197">
        <f t="shared" ref="AE4:AE27" si="8">IF(AD4&gt;=90,2,IF(AD4&gt;=80,1,0))</f>
        <v>2</v>
      </c>
      <c r="AF4" s="268">
        <v>29737</v>
      </c>
      <c r="AG4" s="200">
        <f t="shared" ref="AG4:AG35" si="9">AF4/L4</f>
        <v>32.217768147345609</v>
      </c>
      <c r="AH4" s="199">
        <f t="shared" ref="AH4:AH35" si="10">IF(AG4&gt;12,3,IF(AG4&gt;4,2,IF(AG4&gt;1,1,0)))</f>
        <v>3</v>
      </c>
      <c r="AI4" s="268">
        <v>10719</v>
      </c>
      <c r="AJ4" s="201">
        <f t="shared" ref="AJ4:AJ35" si="11">AI4/I4</f>
        <v>11.427505330490405</v>
      </c>
      <c r="AK4" s="199">
        <f t="shared" ref="AK4:AK35" si="12">IF(AJ4&gt;=4,2,IF(AJ4&gt;1,1,0))</f>
        <v>2</v>
      </c>
      <c r="AL4" s="268">
        <v>3878</v>
      </c>
      <c r="AM4" s="201">
        <f t="shared" ref="AM4:AM35" si="13">AL4/D4</f>
        <v>47.876543209876544</v>
      </c>
      <c r="AN4" s="198">
        <f t="shared" ref="AN4:AN35" si="14">IF(AM4&gt;23,3,IF(AM4&gt;12,2,IF(AM4&gt;4,1,0)))</f>
        <v>3</v>
      </c>
      <c r="AO4" s="202">
        <f t="shared" ref="AO4:AO13" si="15">J4+N4+P4+T4+V4+Y4+AA4+AC4+AE4+AH4+AK4+AN4</f>
        <v>20</v>
      </c>
      <c r="AP4" s="202">
        <f>ROUND(AO4/$AO$2*100,0)</f>
        <v>100</v>
      </c>
      <c r="AQ4" s="203" t="str">
        <f t="shared" ref="AQ4:AQ37" si="16">IF(AND(OR($B$3="октябрь",$B$3="декабрь",$B$3="март",$B$3="май"),R4="четверть"),"выставляются","нет")</f>
        <v>нет</v>
      </c>
      <c r="AR4" s="203" t="str">
        <f t="shared" ref="AR4:AR37" si="17">IF(AND(OR($B$3="ноябрь",$B$3="февраль",$B$3="май"),$R4="триместр"),"выставляются","нет")</f>
        <v>нет</v>
      </c>
      <c r="AS4" s="203" t="str">
        <f t="shared" ref="AS4:AS37" si="18">IF(AND(OR($B$3="декабрь",$B$3="май"),$R4="полугодие"),"выставляются","нет")</f>
        <v>нет</v>
      </c>
    </row>
    <row r="5" spans="1:45" ht="30" hidden="1" customHeight="1">
      <c r="A5" s="10">
        <v>60</v>
      </c>
      <c r="B5" s="293" t="s">
        <v>36</v>
      </c>
      <c r="C5" s="271" t="s">
        <v>302</v>
      </c>
      <c r="D5" s="247">
        <v>44</v>
      </c>
      <c r="E5" s="224">
        <v>24</v>
      </c>
      <c r="F5" s="225">
        <v>133</v>
      </c>
      <c r="G5" s="225">
        <v>593</v>
      </c>
      <c r="H5" s="248">
        <v>600</v>
      </c>
      <c r="I5" s="247">
        <v>597</v>
      </c>
      <c r="J5" s="195">
        <f t="shared" si="0"/>
        <v>1</v>
      </c>
      <c r="K5" s="247">
        <v>24</v>
      </c>
      <c r="L5" s="247">
        <v>827</v>
      </c>
      <c r="M5" s="247">
        <v>100</v>
      </c>
      <c r="N5" s="197">
        <f t="shared" si="1"/>
        <v>2</v>
      </c>
      <c r="O5" s="247">
        <v>763</v>
      </c>
      <c r="P5" s="197">
        <f t="shared" si="2"/>
        <v>1</v>
      </c>
      <c r="Q5" s="247">
        <v>698</v>
      </c>
      <c r="R5" s="342" t="s">
        <v>181</v>
      </c>
      <c r="S5" s="243">
        <v>97</v>
      </c>
      <c r="T5" s="198">
        <f t="shared" si="3"/>
        <v>2</v>
      </c>
      <c r="U5" s="189"/>
      <c r="V5" s="199">
        <f t="shared" si="4"/>
        <v>0</v>
      </c>
      <c r="W5" s="268">
        <v>22254</v>
      </c>
      <c r="X5" s="200">
        <f t="shared" si="5"/>
        <v>3.69</v>
      </c>
      <c r="Y5" s="199">
        <f>IF(W5/(I5-F5)/13&gt;=2.5,1,0)</f>
        <v>1</v>
      </c>
      <c r="Z5" s="268">
        <v>8188</v>
      </c>
      <c r="AA5" s="197">
        <f t="shared" si="6"/>
        <v>1</v>
      </c>
      <c r="AB5" s="247">
        <v>99</v>
      </c>
      <c r="AC5" s="197">
        <f t="shared" si="7"/>
        <v>2</v>
      </c>
      <c r="AD5" s="247">
        <v>100</v>
      </c>
      <c r="AE5" s="197">
        <f t="shared" si="8"/>
        <v>2</v>
      </c>
      <c r="AF5" s="268">
        <v>11473</v>
      </c>
      <c r="AG5" s="200">
        <f t="shared" si="9"/>
        <v>13.873035066505441</v>
      </c>
      <c r="AH5" s="199">
        <f t="shared" si="10"/>
        <v>3</v>
      </c>
      <c r="AI5" s="268">
        <v>7187</v>
      </c>
      <c r="AJ5" s="201">
        <f t="shared" si="11"/>
        <v>12.038525963149079</v>
      </c>
      <c r="AK5" s="199">
        <f t="shared" si="12"/>
        <v>2</v>
      </c>
      <c r="AL5" s="268">
        <v>2069</v>
      </c>
      <c r="AM5" s="201">
        <f t="shared" si="13"/>
        <v>47.022727272727273</v>
      </c>
      <c r="AN5" s="198">
        <f t="shared" si="14"/>
        <v>3</v>
      </c>
      <c r="AO5" s="202">
        <f t="shared" si="15"/>
        <v>20</v>
      </c>
      <c r="AP5" s="202">
        <f>ROUND(AO5/$AO$2*100,0)</f>
        <v>100</v>
      </c>
      <c r="AQ5" s="203" t="str">
        <f t="shared" si="16"/>
        <v>нет</v>
      </c>
      <c r="AR5" s="203" t="str">
        <f t="shared" si="17"/>
        <v>нет</v>
      </c>
      <c r="AS5" s="203" t="str">
        <f t="shared" si="18"/>
        <v>нет</v>
      </c>
    </row>
    <row r="6" spans="1:45" ht="30" hidden="1" customHeight="1">
      <c r="A6" s="10">
        <v>83</v>
      </c>
      <c r="B6" s="293" t="s">
        <v>116</v>
      </c>
      <c r="C6" s="272" t="s">
        <v>334</v>
      </c>
      <c r="D6" s="189">
        <v>20</v>
      </c>
      <c r="E6" s="224">
        <v>11</v>
      </c>
      <c r="F6" s="225">
        <v>18</v>
      </c>
      <c r="G6" s="225">
        <v>109</v>
      </c>
      <c r="H6" s="248">
        <v>109</v>
      </c>
      <c r="I6" s="189">
        <v>109</v>
      </c>
      <c r="J6" s="195">
        <f t="shared" si="0"/>
        <v>1</v>
      </c>
      <c r="K6" s="189">
        <v>13</v>
      </c>
      <c r="L6" s="189">
        <v>129</v>
      </c>
      <c r="M6" s="189">
        <v>97</v>
      </c>
      <c r="N6" s="197">
        <f t="shared" si="1"/>
        <v>2</v>
      </c>
      <c r="O6" s="189">
        <v>388</v>
      </c>
      <c r="P6" s="197">
        <f t="shared" si="2"/>
        <v>1</v>
      </c>
      <c r="Q6" s="189">
        <v>394</v>
      </c>
      <c r="R6" s="345"/>
      <c r="S6" s="189">
        <v>100</v>
      </c>
      <c r="T6" s="198">
        <f t="shared" si="3"/>
        <v>2</v>
      </c>
      <c r="U6" s="189"/>
      <c r="V6" s="199">
        <f t="shared" si="4"/>
        <v>0</v>
      </c>
      <c r="W6" s="189">
        <v>4990</v>
      </c>
      <c r="X6" s="200">
        <f t="shared" si="5"/>
        <v>4.22</v>
      </c>
      <c r="Y6" s="199">
        <f>IF(W6/(I6-F6)/13&gt;=2.5,1,0)</f>
        <v>1</v>
      </c>
      <c r="Z6" s="189">
        <v>1610</v>
      </c>
      <c r="AA6" s="197">
        <f t="shared" si="6"/>
        <v>1</v>
      </c>
      <c r="AB6" s="189">
        <v>100</v>
      </c>
      <c r="AC6" s="197">
        <f t="shared" si="7"/>
        <v>2</v>
      </c>
      <c r="AD6" s="189">
        <v>100</v>
      </c>
      <c r="AE6" s="197">
        <f t="shared" si="8"/>
        <v>2</v>
      </c>
      <c r="AF6" s="189">
        <v>1610</v>
      </c>
      <c r="AG6" s="200">
        <f t="shared" si="9"/>
        <v>12.480620155038761</v>
      </c>
      <c r="AH6" s="199">
        <f t="shared" si="10"/>
        <v>3</v>
      </c>
      <c r="AI6" s="189">
        <v>1579</v>
      </c>
      <c r="AJ6" s="201">
        <f t="shared" si="11"/>
        <v>14.486238532110091</v>
      </c>
      <c r="AK6" s="199">
        <f t="shared" si="12"/>
        <v>2</v>
      </c>
      <c r="AL6" s="189">
        <v>1454</v>
      </c>
      <c r="AM6" s="201">
        <f t="shared" si="13"/>
        <v>72.7</v>
      </c>
      <c r="AN6" s="198">
        <f t="shared" si="14"/>
        <v>3</v>
      </c>
      <c r="AO6" s="202">
        <f t="shared" si="15"/>
        <v>20</v>
      </c>
      <c r="AP6" s="202">
        <f>ROUND(AO6/$AO$2*100,0)</f>
        <v>100</v>
      </c>
      <c r="AQ6" s="203" t="str">
        <f t="shared" si="16"/>
        <v>нет</v>
      </c>
      <c r="AR6" s="203" t="str">
        <f t="shared" si="17"/>
        <v>нет</v>
      </c>
      <c r="AS6" s="203" t="str">
        <f t="shared" si="18"/>
        <v>нет</v>
      </c>
    </row>
    <row r="7" spans="1:45" ht="30" hidden="1" customHeight="1">
      <c r="A7" s="10">
        <v>93</v>
      </c>
      <c r="B7" s="296" t="s">
        <v>205</v>
      </c>
      <c r="C7" s="271" t="s">
        <v>340</v>
      </c>
      <c r="D7" s="189">
        <v>17</v>
      </c>
      <c r="E7" s="224">
        <v>11</v>
      </c>
      <c r="F7" s="225">
        <v>16</v>
      </c>
      <c r="G7" s="225">
        <v>102</v>
      </c>
      <c r="H7" s="318">
        <v>105</v>
      </c>
      <c r="I7" s="189">
        <v>103</v>
      </c>
      <c r="J7" s="195">
        <f t="shared" si="0"/>
        <v>1</v>
      </c>
      <c r="K7" s="189">
        <v>15</v>
      </c>
      <c r="L7" s="189">
        <v>83</v>
      </c>
      <c r="M7" s="189">
        <v>100</v>
      </c>
      <c r="N7" s="197">
        <f t="shared" si="1"/>
        <v>2</v>
      </c>
      <c r="O7" s="189">
        <v>440</v>
      </c>
      <c r="P7" s="197">
        <f t="shared" si="2"/>
        <v>1</v>
      </c>
      <c r="Q7" s="189">
        <v>445</v>
      </c>
      <c r="R7" s="344" t="s">
        <v>181</v>
      </c>
      <c r="S7" s="189">
        <v>100</v>
      </c>
      <c r="T7" s="198">
        <f t="shared" si="3"/>
        <v>2</v>
      </c>
      <c r="U7" s="189"/>
      <c r="V7" s="199">
        <f t="shared" si="4"/>
        <v>0</v>
      </c>
      <c r="W7" s="189">
        <v>5049</v>
      </c>
      <c r="X7" s="200">
        <f t="shared" si="5"/>
        <v>4.46</v>
      </c>
      <c r="Y7" s="199">
        <f>IF($W7/($I7-$F7)/13&gt;=2.5,1,0)</f>
        <v>1</v>
      </c>
      <c r="Z7" s="189">
        <v>629</v>
      </c>
      <c r="AA7" s="197">
        <f t="shared" si="6"/>
        <v>1</v>
      </c>
      <c r="AB7" s="189">
        <v>100</v>
      </c>
      <c r="AC7" s="197">
        <f t="shared" si="7"/>
        <v>2</v>
      </c>
      <c r="AD7" s="189">
        <v>100</v>
      </c>
      <c r="AE7" s="197">
        <f t="shared" si="8"/>
        <v>2</v>
      </c>
      <c r="AF7" s="189">
        <v>1179</v>
      </c>
      <c r="AG7" s="200">
        <f t="shared" si="9"/>
        <v>14.204819277108435</v>
      </c>
      <c r="AH7" s="199">
        <f t="shared" si="10"/>
        <v>3</v>
      </c>
      <c r="AI7" s="189">
        <v>1084</v>
      </c>
      <c r="AJ7" s="201">
        <f t="shared" si="11"/>
        <v>10.524271844660195</v>
      </c>
      <c r="AK7" s="199">
        <f t="shared" si="12"/>
        <v>2</v>
      </c>
      <c r="AL7" s="189">
        <v>915</v>
      </c>
      <c r="AM7" s="201">
        <f t="shared" si="13"/>
        <v>53.823529411764703</v>
      </c>
      <c r="AN7" s="198">
        <f t="shared" si="14"/>
        <v>3</v>
      </c>
      <c r="AO7" s="202">
        <f t="shared" si="15"/>
        <v>20</v>
      </c>
      <c r="AP7" s="202">
        <f>ROUND(AO7/$AO$2*100,0)</f>
        <v>100</v>
      </c>
      <c r="AQ7" s="203" t="str">
        <f t="shared" si="16"/>
        <v>нет</v>
      </c>
      <c r="AR7" s="203" t="str">
        <f t="shared" si="17"/>
        <v>нет</v>
      </c>
      <c r="AS7" s="203" t="str">
        <f t="shared" si="18"/>
        <v>нет</v>
      </c>
    </row>
    <row r="8" spans="1:45" ht="30" customHeight="1">
      <c r="A8" s="10">
        <v>94</v>
      </c>
      <c r="B8" s="296" t="s">
        <v>103</v>
      </c>
      <c r="C8" s="271" t="s">
        <v>342</v>
      </c>
      <c r="D8" s="189">
        <v>13</v>
      </c>
      <c r="E8" s="224">
        <v>10</v>
      </c>
      <c r="F8" s="225">
        <v>4</v>
      </c>
      <c r="G8" s="225">
        <v>25</v>
      </c>
      <c r="H8" s="318">
        <v>25</v>
      </c>
      <c r="I8" s="189">
        <v>25</v>
      </c>
      <c r="J8" s="195">
        <f t="shared" si="0"/>
        <v>1</v>
      </c>
      <c r="K8" s="189">
        <v>10</v>
      </c>
      <c r="L8" s="189">
        <v>24</v>
      </c>
      <c r="M8" s="189">
        <v>100</v>
      </c>
      <c r="N8" s="197">
        <f t="shared" si="1"/>
        <v>2</v>
      </c>
      <c r="O8" s="189">
        <v>270</v>
      </c>
      <c r="P8" s="197">
        <f t="shared" si="2"/>
        <v>1</v>
      </c>
      <c r="Q8" s="189">
        <v>285</v>
      </c>
      <c r="R8" s="337" t="s">
        <v>183</v>
      </c>
      <c r="S8" s="189"/>
      <c r="T8" s="354">
        <f t="shared" si="3"/>
        <v>0</v>
      </c>
      <c r="U8" s="189"/>
      <c r="V8" s="199">
        <f t="shared" si="4"/>
        <v>0</v>
      </c>
      <c r="W8" s="189">
        <v>1078</v>
      </c>
      <c r="X8" s="200">
        <f t="shared" si="5"/>
        <v>3.95</v>
      </c>
      <c r="Y8" s="199">
        <f>IF($W8/($I8-$F8)/13&gt;=2.5,1,0)</f>
        <v>1</v>
      </c>
      <c r="Z8" s="189">
        <v>390</v>
      </c>
      <c r="AA8" s="197">
        <f t="shared" si="6"/>
        <v>1</v>
      </c>
      <c r="AB8" s="189">
        <v>100</v>
      </c>
      <c r="AC8" s="197">
        <f t="shared" si="7"/>
        <v>2</v>
      </c>
      <c r="AD8" s="189">
        <v>100</v>
      </c>
      <c r="AE8" s="197">
        <f t="shared" si="8"/>
        <v>2</v>
      </c>
      <c r="AF8" s="189">
        <v>526</v>
      </c>
      <c r="AG8" s="200">
        <f t="shared" si="9"/>
        <v>21.916666666666668</v>
      </c>
      <c r="AH8" s="199">
        <f t="shared" si="10"/>
        <v>3</v>
      </c>
      <c r="AI8" s="189">
        <v>440</v>
      </c>
      <c r="AJ8" s="201">
        <f t="shared" si="11"/>
        <v>17.600000000000001</v>
      </c>
      <c r="AK8" s="199">
        <f t="shared" si="12"/>
        <v>2</v>
      </c>
      <c r="AL8" s="189">
        <v>364</v>
      </c>
      <c r="AM8" s="201">
        <f t="shared" si="13"/>
        <v>28</v>
      </c>
      <c r="AN8" s="198">
        <f t="shared" si="14"/>
        <v>3</v>
      </c>
      <c r="AO8" s="202">
        <f t="shared" si="15"/>
        <v>18</v>
      </c>
      <c r="AP8" s="361">
        <f>ROUND(AO8/($AO$2-2)*100,0)</f>
        <v>100</v>
      </c>
      <c r="AQ8" s="203" t="str">
        <f t="shared" si="16"/>
        <v>нет</v>
      </c>
      <c r="AR8" s="203" t="str">
        <f t="shared" si="17"/>
        <v>нет</v>
      </c>
      <c r="AS8" s="203" t="str">
        <f t="shared" si="18"/>
        <v>нет</v>
      </c>
    </row>
    <row r="9" spans="1:45" ht="30" hidden="1" customHeight="1">
      <c r="A9" s="10">
        <v>104</v>
      </c>
      <c r="B9" s="297" t="s">
        <v>60</v>
      </c>
      <c r="C9" s="277" t="s">
        <v>347</v>
      </c>
      <c r="D9" s="243">
        <v>56</v>
      </c>
      <c r="E9" s="224">
        <v>26</v>
      </c>
      <c r="F9" s="225">
        <v>162</v>
      </c>
      <c r="G9" s="225">
        <v>663</v>
      </c>
      <c r="H9" s="321">
        <v>655</v>
      </c>
      <c r="I9" s="243">
        <v>662</v>
      </c>
      <c r="J9" s="195">
        <f t="shared" si="0"/>
        <v>1</v>
      </c>
      <c r="K9" s="243">
        <v>26</v>
      </c>
      <c r="L9" s="243">
        <v>667</v>
      </c>
      <c r="M9" s="243">
        <v>100</v>
      </c>
      <c r="N9" s="197">
        <f t="shared" si="1"/>
        <v>2</v>
      </c>
      <c r="O9" s="243">
        <v>780</v>
      </c>
      <c r="P9" s="197">
        <f t="shared" si="2"/>
        <v>1</v>
      </c>
      <c r="Q9" s="243">
        <v>841</v>
      </c>
      <c r="R9" s="342" t="s">
        <v>181</v>
      </c>
      <c r="S9" s="243">
        <v>99</v>
      </c>
      <c r="T9" s="198">
        <f t="shared" si="3"/>
        <v>2</v>
      </c>
      <c r="U9" s="189"/>
      <c r="V9" s="199">
        <f t="shared" si="4"/>
        <v>0</v>
      </c>
      <c r="W9" s="243">
        <v>25300</v>
      </c>
      <c r="X9" s="200">
        <f t="shared" si="5"/>
        <v>3.89</v>
      </c>
      <c r="Y9" s="199">
        <f>IF(W9/(I9-F9)/13&gt;=2.5,1,0)</f>
        <v>1</v>
      </c>
      <c r="Z9" s="243">
        <v>9197</v>
      </c>
      <c r="AA9" s="197">
        <f t="shared" si="6"/>
        <v>1</v>
      </c>
      <c r="AB9" s="243">
        <v>99</v>
      </c>
      <c r="AC9" s="197">
        <f t="shared" si="7"/>
        <v>2</v>
      </c>
      <c r="AD9" s="243">
        <v>99</v>
      </c>
      <c r="AE9" s="197">
        <f t="shared" si="8"/>
        <v>2</v>
      </c>
      <c r="AF9" s="243">
        <v>9635</v>
      </c>
      <c r="AG9" s="200">
        <f t="shared" si="9"/>
        <v>14.44527736131934</v>
      </c>
      <c r="AH9" s="199">
        <f t="shared" si="10"/>
        <v>3</v>
      </c>
      <c r="AI9" s="243">
        <v>7099</v>
      </c>
      <c r="AJ9" s="201">
        <f t="shared" si="11"/>
        <v>10.723564954682779</v>
      </c>
      <c r="AK9" s="199">
        <f t="shared" si="12"/>
        <v>2</v>
      </c>
      <c r="AL9" s="243">
        <v>3073</v>
      </c>
      <c r="AM9" s="201">
        <f t="shared" si="13"/>
        <v>54.875</v>
      </c>
      <c r="AN9" s="198">
        <f t="shared" si="14"/>
        <v>3</v>
      </c>
      <c r="AO9" s="202">
        <f t="shared" si="15"/>
        <v>20</v>
      </c>
      <c r="AP9" s="202">
        <f>ROUND(AO9/$AO$2*100,0)</f>
        <v>100</v>
      </c>
      <c r="AQ9" s="203" t="str">
        <f t="shared" si="16"/>
        <v>нет</v>
      </c>
      <c r="AR9" s="203" t="str">
        <f t="shared" si="17"/>
        <v>нет</v>
      </c>
      <c r="AS9" s="203" t="str">
        <f t="shared" si="18"/>
        <v>нет</v>
      </c>
    </row>
    <row r="10" spans="1:45" ht="30" hidden="1" customHeight="1">
      <c r="A10" s="10">
        <v>105</v>
      </c>
      <c r="B10" s="301" t="s">
        <v>61</v>
      </c>
      <c r="C10" s="277" t="s">
        <v>348</v>
      </c>
      <c r="D10" s="243">
        <v>43</v>
      </c>
      <c r="E10" s="224">
        <v>20</v>
      </c>
      <c r="F10" s="225">
        <v>98</v>
      </c>
      <c r="G10" s="73">
        <v>480</v>
      </c>
      <c r="H10" s="321">
        <v>479</v>
      </c>
      <c r="I10" s="243">
        <v>482</v>
      </c>
      <c r="J10" s="139">
        <f t="shared" si="0"/>
        <v>1</v>
      </c>
      <c r="K10" s="243">
        <v>20</v>
      </c>
      <c r="L10" s="243">
        <v>677</v>
      </c>
      <c r="M10" s="243">
        <v>100</v>
      </c>
      <c r="N10" s="140">
        <f t="shared" si="1"/>
        <v>2</v>
      </c>
      <c r="O10" s="243">
        <v>356</v>
      </c>
      <c r="P10" s="140">
        <f t="shared" si="2"/>
        <v>1</v>
      </c>
      <c r="Q10" s="243">
        <v>622</v>
      </c>
      <c r="R10" s="339" t="s">
        <v>181</v>
      </c>
      <c r="S10" s="243">
        <v>100</v>
      </c>
      <c r="T10" s="4">
        <f t="shared" si="3"/>
        <v>2</v>
      </c>
      <c r="U10" s="189"/>
      <c r="V10" s="142">
        <f t="shared" si="4"/>
        <v>0</v>
      </c>
      <c r="W10" s="243">
        <v>17936</v>
      </c>
      <c r="X10" s="143">
        <f t="shared" si="5"/>
        <v>3.59</v>
      </c>
      <c r="Y10" s="142">
        <f>IF(W10/(I10-F10)/13&gt;=2.5,1,0)</f>
        <v>1</v>
      </c>
      <c r="Z10" s="243">
        <v>7039</v>
      </c>
      <c r="AA10" s="140">
        <f t="shared" si="6"/>
        <v>1</v>
      </c>
      <c r="AB10" s="243">
        <v>99</v>
      </c>
      <c r="AC10" s="140">
        <f t="shared" si="7"/>
        <v>2</v>
      </c>
      <c r="AD10" s="243">
        <v>99</v>
      </c>
      <c r="AE10" s="140">
        <f t="shared" si="8"/>
        <v>2</v>
      </c>
      <c r="AF10" s="243">
        <v>10899</v>
      </c>
      <c r="AG10" s="143">
        <f t="shared" si="9"/>
        <v>16.098966026587888</v>
      </c>
      <c r="AH10" s="142">
        <f t="shared" si="10"/>
        <v>3</v>
      </c>
      <c r="AI10" s="243">
        <v>4406</v>
      </c>
      <c r="AJ10" s="201">
        <f t="shared" si="11"/>
        <v>9.1410788381742734</v>
      </c>
      <c r="AK10" s="142">
        <f t="shared" si="12"/>
        <v>2</v>
      </c>
      <c r="AL10" s="243">
        <v>1772</v>
      </c>
      <c r="AM10" s="144">
        <f t="shared" si="13"/>
        <v>41.209302325581397</v>
      </c>
      <c r="AN10" s="4">
        <f t="shared" si="14"/>
        <v>3</v>
      </c>
      <c r="AO10" s="97">
        <f t="shared" si="15"/>
        <v>20</v>
      </c>
      <c r="AP10" s="97">
        <f>ROUND(AO10/$AO$2*100,0)</f>
        <v>100</v>
      </c>
      <c r="AQ10" s="148" t="str">
        <f t="shared" si="16"/>
        <v>нет</v>
      </c>
      <c r="AR10" s="148" t="str">
        <f t="shared" si="17"/>
        <v>нет</v>
      </c>
      <c r="AS10" s="148" t="str">
        <f t="shared" si="18"/>
        <v>нет</v>
      </c>
    </row>
    <row r="11" spans="1:45" ht="30" hidden="1" customHeight="1">
      <c r="A11" s="10">
        <v>106</v>
      </c>
      <c r="B11" s="301" t="s">
        <v>62</v>
      </c>
      <c r="C11" s="277" t="s">
        <v>349</v>
      </c>
      <c r="D11" s="243">
        <v>57</v>
      </c>
      <c r="E11" s="224">
        <v>32</v>
      </c>
      <c r="F11" s="225">
        <v>152</v>
      </c>
      <c r="G11" s="3">
        <v>780</v>
      </c>
      <c r="H11" s="321">
        <v>790</v>
      </c>
      <c r="I11" s="243">
        <v>793</v>
      </c>
      <c r="J11" s="139">
        <f t="shared" si="0"/>
        <v>1</v>
      </c>
      <c r="K11" s="243">
        <v>32</v>
      </c>
      <c r="L11" s="243">
        <v>852</v>
      </c>
      <c r="M11" s="243">
        <v>99</v>
      </c>
      <c r="N11" s="140">
        <f t="shared" si="1"/>
        <v>2</v>
      </c>
      <c r="O11" s="243">
        <v>768</v>
      </c>
      <c r="P11" s="140">
        <f t="shared" si="2"/>
        <v>1</v>
      </c>
      <c r="Q11" s="243">
        <v>1021</v>
      </c>
      <c r="R11" s="339" t="s">
        <v>181</v>
      </c>
      <c r="S11" s="243">
        <v>96</v>
      </c>
      <c r="T11" s="4">
        <f t="shared" si="3"/>
        <v>2</v>
      </c>
      <c r="U11" s="189"/>
      <c r="V11" s="142">
        <f t="shared" si="4"/>
        <v>0</v>
      </c>
      <c r="W11" s="243">
        <v>33912</v>
      </c>
      <c r="X11" s="143">
        <f t="shared" si="5"/>
        <v>4.07</v>
      </c>
      <c r="Y11" s="142">
        <f>IF(W11/(I11-F11)/13&gt;=2.5,1,0)</f>
        <v>1</v>
      </c>
      <c r="Z11" s="243">
        <v>10520</v>
      </c>
      <c r="AA11" s="140">
        <f t="shared" si="6"/>
        <v>1</v>
      </c>
      <c r="AB11" s="243">
        <v>93</v>
      </c>
      <c r="AC11" s="140">
        <f t="shared" si="7"/>
        <v>2</v>
      </c>
      <c r="AD11" s="243">
        <v>91</v>
      </c>
      <c r="AE11" s="140">
        <f t="shared" si="8"/>
        <v>2</v>
      </c>
      <c r="AF11" s="243">
        <v>15506</v>
      </c>
      <c r="AG11" s="143">
        <f t="shared" si="9"/>
        <v>18.199530516431924</v>
      </c>
      <c r="AH11" s="142">
        <f t="shared" si="10"/>
        <v>3</v>
      </c>
      <c r="AI11" s="243">
        <v>8504</v>
      </c>
      <c r="AJ11" s="201">
        <f t="shared" si="11"/>
        <v>10.723833543505675</v>
      </c>
      <c r="AK11" s="142">
        <f t="shared" si="12"/>
        <v>2</v>
      </c>
      <c r="AL11" s="243">
        <v>2630</v>
      </c>
      <c r="AM11" s="144">
        <f t="shared" si="13"/>
        <v>46.140350877192979</v>
      </c>
      <c r="AN11" s="4">
        <f t="shared" si="14"/>
        <v>3</v>
      </c>
      <c r="AO11" s="97">
        <f t="shared" si="15"/>
        <v>20</v>
      </c>
      <c r="AP11" s="97">
        <f>ROUND(AO11/$AO$2*100,0)</f>
        <v>100</v>
      </c>
      <c r="AQ11" s="148" t="str">
        <f t="shared" si="16"/>
        <v>нет</v>
      </c>
      <c r="AR11" s="148" t="str">
        <f t="shared" si="17"/>
        <v>нет</v>
      </c>
      <c r="AS11" s="148" t="str">
        <f t="shared" si="18"/>
        <v>нет</v>
      </c>
    </row>
    <row r="12" spans="1:45" ht="30" hidden="1" customHeight="1">
      <c r="A12" s="10">
        <v>107</v>
      </c>
      <c r="B12" s="302" t="s">
        <v>228</v>
      </c>
      <c r="C12" s="277" t="s">
        <v>350</v>
      </c>
      <c r="D12" s="243">
        <v>26</v>
      </c>
      <c r="E12" s="224">
        <v>14</v>
      </c>
      <c r="F12" s="225">
        <v>0</v>
      </c>
      <c r="G12" s="3">
        <v>324</v>
      </c>
      <c r="H12" s="321">
        <v>329</v>
      </c>
      <c r="I12" s="243">
        <v>329</v>
      </c>
      <c r="J12" s="139">
        <f t="shared" si="0"/>
        <v>1</v>
      </c>
      <c r="K12" s="243">
        <v>14</v>
      </c>
      <c r="L12" s="243">
        <v>362</v>
      </c>
      <c r="M12" s="243">
        <v>100</v>
      </c>
      <c r="N12" s="140">
        <f t="shared" si="1"/>
        <v>2</v>
      </c>
      <c r="O12" s="243">
        <v>355</v>
      </c>
      <c r="P12" s="140">
        <f t="shared" si="2"/>
        <v>1</v>
      </c>
      <c r="Q12" s="243">
        <v>510</v>
      </c>
      <c r="R12" s="339" t="s">
        <v>181</v>
      </c>
      <c r="S12" s="243">
        <v>100</v>
      </c>
      <c r="T12" s="4">
        <f t="shared" si="3"/>
        <v>2</v>
      </c>
      <c r="U12" s="189"/>
      <c r="V12" s="142">
        <f t="shared" si="4"/>
        <v>0</v>
      </c>
      <c r="W12" s="243">
        <v>13380</v>
      </c>
      <c r="X12" s="143">
        <f t="shared" si="5"/>
        <v>3.13</v>
      </c>
      <c r="Y12" s="142">
        <f>IF(W12/(I12-F12)/13&gt;=2.5,1,0)</f>
        <v>1</v>
      </c>
      <c r="Z12" s="243">
        <v>4801</v>
      </c>
      <c r="AA12" s="140">
        <f t="shared" si="6"/>
        <v>1</v>
      </c>
      <c r="AB12" s="243">
        <v>99</v>
      </c>
      <c r="AC12" s="140">
        <f t="shared" si="7"/>
        <v>2</v>
      </c>
      <c r="AD12" s="243">
        <v>99</v>
      </c>
      <c r="AE12" s="140">
        <f t="shared" si="8"/>
        <v>2</v>
      </c>
      <c r="AF12" s="243">
        <v>7178</v>
      </c>
      <c r="AG12" s="143">
        <f t="shared" si="9"/>
        <v>19.828729281767956</v>
      </c>
      <c r="AH12" s="142">
        <f t="shared" si="10"/>
        <v>3</v>
      </c>
      <c r="AI12" s="243">
        <v>4941</v>
      </c>
      <c r="AJ12" s="201">
        <f t="shared" si="11"/>
        <v>15.01823708206687</v>
      </c>
      <c r="AK12" s="142">
        <f t="shared" si="12"/>
        <v>2</v>
      </c>
      <c r="AL12" s="243">
        <v>936</v>
      </c>
      <c r="AM12" s="144">
        <f t="shared" si="13"/>
        <v>36</v>
      </c>
      <c r="AN12" s="4">
        <f t="shared" si="14"/>
        <v>3</v>
      </c>
      <c r="AO12" s="97">
        <f t="shared" si="15"/>
        <v>20</v>
      </c>
      <c r="AP12" s="97">
        <f>ROUND(AO12/$AO$2*100,0)</f>
        <v>100</v>
      </c>
      <c r="AQ12" s="148" t="str">
        <f t="shared" si="16"/>
        <v>нет</v>
      </c>
      <c r="AR12" s="148" t="str">
        <f t="shared" si="17"/>
        <v>нет</v>
      </c>
      <c r="AS12" s="148" t="str">
        <f t="shared" si="18"/>
        <v>нет</v>
      </c>
    </row>
    <row r="13" spans="1:45" ht="30" hidden="1" customHeight="1">
      <c r="A13" s="10">
        <v>122</v>
      </c>
      <c r="B13" s="138" t="s">
        <v>95</v>
      </c>
      <c r="C13" s="276" t="s">
        <v>392</v>
      </c>
      <c r="D13" s="189">
        <v>66</v>
      </c>
      <c r="E13" s="224">
        <v>24</v>
      </c>
      <c r="F13" s="225">
        <v>0</v>
      </c>
      <c r="G13" s="3">
        <v>723</v>
      </c>
      <c r="H13" s="318">
        <v>716</v>
      </c>
      <c r="I13" s="189">
        <v>717</v>
      </c>
      <c r="J13" s="139">
        <f t="shared" si="0"/>
        <v>1</v>
      </c>
      <c r="K13" s="189">
        <v>24</v>
      </c>
      <c r="L13" s="189">
        <v>1006</v>
      </c>
      <c r="M13" s="189">
        <v>100</v>
      </c>
      <c r="N13" s="140">
        <f t="shared" si="1"/>
        <v>2</v>
      </c>
      <c r="O13" s="189">
        <v>1146</v>
      </c>
      <c r="P13" s="140">
        <f t="shared" si="2"/>
        <v>1</v>
      </c>
      <c r="Q13" s="189">
        <v>894</v>
      </c>
      <c r="R13" s="330" t="s">
        <v>181</v>
      </c>
      <c r="S13" s="189">
        <v>99</v>
      </c>
      <c r="T13" s="4">
        <f t="shared" si="3"/>
        <v>2</v>
      </c>
      <c r="U13" s="189"/>
      <c r="V13" s="142">
        <f t="shared" si="4"/>
        <v>0</v>
      </c>
      <c r="W13" s="189">
        <v>33359</v>
      </c>
      <c r="X13" s="143">
        <f t="shared" si="5"/>
        <v>3.58</v>
      </c>
      <c r="Y13" s="142">
        <f>IF(W13/(I13-F13)/13&gt;=5/2,1,0)</f>
        <v>1</v>
      </c>
      <c r="Z13" s="189">
        <v>10584</v>
      </c>
      <c r="AA13" s="140">
        <f t="shared" si="6"/>
        <v>1</v>
      </c>
      <c r="AB13" s="189">
        <v>98</v>
      </c>
      <c r="AC13" s="140">
        <f t="shared" si="7"/>
        <v>2</v>
      </c>
      <c r="AD13" s="189">
        <v>91</v>
      </c>
      <c r="AE13" s="140">
        <f t="shared" si="8"/>
        <v>2</v>
      </c>
      <c r="AF13" s="189">
        <v>15167</v>
      </c>
      <c r="AG13" s="143">
        <f t="shared" si="9"/>
        <v>15.076540755467196</v>
      </c>
      <c r="AH13" s="142">
        <f t="shared" si="10"/>
        <v>3</v>
      </c>
      <c r="AI13" s="189">
        <v>35666</v>
      </c>
      <c r="AJ13" s="201">
        <f t="shared" si="11"/>
        <v>49.743375174337515</v>
      </c>
      <c r="AK13" s="142">
        <f t="shared" si="12"/>
        <v>2</v>
      </c>
      <c r="AL13" s="189">
        <v>4408</v>
      </c>
      <c r="AM13" s="144">
        <f t="shared" si="13"/>
        <v>66.787878787878782</v>
      </c>
      <c r="AN13" s="4">
        <f t="shared" si="14"/>
        <v>3</v>
      </c>
      <c r="AO13" s="97">
        <f t="shared" si="15"/>
        <v>20</v>
      </c>
      <c r="AP13" s="97">
        <f>ROUND(AO13/$AO$2*100,0)</f>
        <v>100</v>
      </c>
      <c r="AQ13" s="148" t="str">
        <f t="shared" si="16"/>
        <v>нет</v>
      </c>
      <c r="AR13" s="148" t="str">
        <f t="shared" si="17"/>
        <v>нет</v>
      </c>
      <c r="AS13" s="148" t="str">
        <f t="shared" si="18"/>
        <v>нет</v>
      </c>
    </row>
    <row r="14" spans="1:45" ht="30" customHeight="1">
      <c r="A14" s="10">
        <v>123</v>
      </c>
      <c r="B14" s="304" t="s">
        <v>90</v>
      </c>
      <c r="C14" s="276" t="s">
        <v>371</v>
      </c>
      <c r="D14" s="189">
        <v>7</v>
      </c>
      <c r="E14" s="224">
        <v>7</v>
      </c>
      <c r="F14" s="225">
        <v>0</v>
      </c>
      <c r="G14" s="3">
        <v>140</v>
      </c>
      <c r="H14" s="318">
        <v>140</v>
      </c>
      <c r="I14" s="189">
        <v>134</v>
      </c>
      <c r="J14" s="139">
        <f t="shared" si="0"/>
        <v>1</v>
      </c>
      <c r="K14" s="189">
        <v>8</v>
      </c>
      <c r="L14" s="189">
        <v>36</v>
      </c>
      <c r="M14" s="189">
        <v>22</v>
      </c>
      <c r="N14" s="329">
        <f t="shared" si="1"/>
        <v>0</v>
      </c>
      <c r="O14" s="189">
        <v>486</v>
      </c>
      <c r="P14" s="140">
        <f t="shared" si="2"/>
        <v>1</v>
      </c>
      <c r="Q14" s="189">
        <v>162</v>
      </c>
      <c r="R14" s="347" t="s">
        <v>183</v>
      </c>
      <c r="S14" s="189"/>
      <c r="T14" s="190">
        <f t="shared" si="3"/>
        <v>0</v>
      </c>
      <c r="U14" s="189"/>
      <c r="V14" s="142">
        <f t="shared" si="4"/>
        <v>0</v>
      </c>
      <c r="W14" s="189">
        <v>4079</v>
      </c>
      <c r="X14" s="143">
        <f t="shared" si="5"/>
        <v>2.34</v>
      </c>
      <c r="Y14" s="357">
        <f>IF(W14/(I14-F14)/13&gt;=1.5,1,0)</f>
        <v>1</v>
      </c>
      <c r="Z14" s="189">
        <v>423</v>
      </c>
      <c r="AA14" s="329">
        <f t="shared" si="6"/>
        <v>0</v>
      </c>
      <c r="AB14" s="189">
        <v>98</v>
      </c>
      <c r="AC14" s="140">
        <f t="shared" si="7"/>
        <v>2</v>
      </c>
      <c r="AD14" s="189">
        <v>96</v>
      </c>
      <c r="AE14" s="140">
        <f t="shared" si="8"/>
        <v>2</v>
      </c>
      <c r="AF14" s="189">
        <v>0</v>
      </c>
      <c r="AG14" s="143">
        <f t="shared" si="9"/>
        <v>0</v>
      </c>
      <c r="AH14" s="358">
        <f t="shared" si="10"/>
        <v>0</v>
      </c>
      <c r="AI14" s="189">
        <v>0</v>
      </c>
      <c r="AJ14" s="201">
        <f t="shared" si="11"/>
        <v>0</v>
      </c>
      <c r="AK14" s="358">
        <f t="shared" si="12"/>
        <v>0</v>
      </c>
      <c r="AL14" s="189">
        <v>183</v>
      </c>
      <c r="AM14" s="144">
        <f t="shared" si="13"/>
        <v>26.142857142857142</v>
      </c>
      <c r="AN14" s="4">
        <f t="shared" si="14"/>
        <v>3</v>
      </c>
      <c r="AO14" s="99">
        <f>J14+P14+T14+V14+Y14+AC14+AE14+AN14</f>
        <v>10</v>
      </c>
      <c r="AP14" s="275">
        <f>ROUND(AO14/($AO$2-$N$2-$AA$2-$AH$2-$AK$2-$T$2)*100,0)</f>
        <v>100</v>
      </c>
      <c r="AQ14" s="148" t="str">
        <f t="shared" si="16"/>
        <v>нет</v>
      </c>
      <c r="AR14" s="148" t="str">
        <f t="shared" si="17"/>
        <v>нет</v>
      </c>
      <c r="AS14" s="148" t="str">
        <f t="shared" si="18"/>
        <v>нет</v>
      </c>
    </row>
    <row r="15" spans="1:45" ht="30" hidden="1" customHeight="1">
      <c r="A15" s="10">
        <v>14</v>
      </c>
      <c r="B15" s="145" t="s">
        <v>215</v>
      </c>
      <c r="C15" s="271" t="s">
        <v>257</v>
      </c>
      <c r="D15" s="247">
        <v>50</v>
      </c>
      <c r="E15" s="224">
        <v>20</v>
      </c>
      <c r="F15" s="225">
        <v>79</v>
      </c>
      <c r="G15" s="3">
        <v>377</v>
      </c>
      <c r="H15" s="248">
        <v>368</v>
      </c>
      <c r="I15" s="247">
        <v>372</v>
      </c>
      <c r="J15" s="139">
        <f t="shared" si="0"/>
        <v>1</v>
      </c>
      <c r="K15" s="247">
        <v>30</v>
      </c>
      <c r="L15" s="268">
        <v>503</v>
      </c>
      <c r="M15" s="247">
        <v>100</v>
      </c>
      <c r="N15" s="140">
        <f t="shared" si="1"/>
        <v>2</v>
      </c>
      <c r="O15" s="268">
        <v>1770</v>
      </c>
      <c r="P15" s="140">
        <f t="shared" si="2"/>
        <v>1</v>
      </c>
      <c r="Q15" s="268">
        <v>1145</v>
      </c>
      <c r="R15" s="146" t="s">
        <v>181</v>
      </c>
      <c r="S15" s="247">
        <v>92</v>
      </c>
      <c r="T15" s="4">
        <f t="shared" si="3"/>
        <v>2</v>
      </c>
      <c r="U15" s="189"/>
      <c r="V15" s="142">
        <f t="shared" si="4"/>
        <v>0</v>
      </c>
      <c r="W15" s="268">
        <v>18048</v>
      </c>
      <c r="X15" s="143">
        <f t="shared" si="5"/>
        <v>4.74</v>
      </c>
      <c r="Y15" s="142">
        <f t="shared" ref="Y15:Y25" si="19">IF(W15/(I15-F15)/13&gt;=2.5,1,0)</f>
        <v>1</v>
      </c>
      <c r="Z15" s="268">
        <v>5487</v>
      </c>
      <c r="AA15" s="140">
        <f t="shared" si="6"/>
        <v>1</v>
      </c>
      <c r="AB15" s="247">
        <v>100</v>
      </c>
      <c r="AC15" s="140">
        <f t="shared" si="7"/>
        <v>2</v>
      </c>
      <c r="AD15" s="247">
        <v>100</v>
      </c>
      <c r="AE15" s="140">
        <f t="shared" si="8"/>
        <v>2</v>
      </c>
      <c r="AF15" s="268">
        <v>6536</v>
      </c>
      <c r="AG15" s="143">
        <f t="shared" si="9"/>
        <v>12.99403578528827</v>
      </c>
      <c r="AH15" s="142">
        <f t="shared" si="10"/>
        <v>3</v>
      </c>
      <c r="AI15" s="268">
        <v>1380</v>
      </c>
      <c r="AJ15" s="201">
        <f t="shared" si="11"/>
        <v>3.7096774193548385</v>
      </c>
      <c r="AK15" s="142">
        <f t="shared" si="12"/>
        <v>1</v>
      </c>
      <c r="AL15" s="268">
        <v>2091</v>
      </c>
      <c r="AM15" s="144">
        <f t="shared" si="13"/>
        <v>41.82</v>
      </c>
      <c r="AN15" s="4">
        <f t="shared" si="14"/>
        <v>3</v>
      </c>
      <c r="AO15" s="97">
        <f t="shared" ref="AO15:AO30" si="20">J15+N15+P15+T15+V15+Y15+AA15+AC15+AE15+AH15+AK15+AN15</f>
        <v>19</v>
      </c>
      <c r="AP15" s="97">
        <f t="shared" ref="AP15:AP30" si="21">ROUND(AO15/$AO$2*100,0)</f>
        <v>95</v>
      </c>
      <c r="AQ15" s="148" t="str">
        <f t="shared" si="16"/>
        <v>нет</v>
      </c>
      <c r="AR15" s="148" t="str">
        <f t="shared" si="17"/>
        <v>нет</v>
      </c>
      <c r="AS15" s="148" t="str">
        <f t="shared" si="18"/>
        <v>нет</v>
      </c>
    </row>
    <row r="16" spans="1:45" ht="30" hidden="1" customHeight="1">
      <c r="A16" s="10">
        <v>15</v>
      </c>
      <c r="B16" s="145" t="s">
        <v>218</v>
      </c>
      <c r="C16" s="271" t="s">
        <v>259</v>
      </c>
      <c r="D16" s="247">
        <v>19</v>
      </c>
      <c r="E16" s="224">
        <v>9</v>
      </c>
      <c r="F16" s="225">
        <v>8</v>
      </c>
      <c r="G16" s="3">
        <v>47</v>
      </c>
      <c r="H16" s="248">
        <v>48</v>
      </c>
      <c r="I16" s="247">
        <v>48</v>
      </c>
      <c r="J16" s="139">
        <f t="shared" si="0"/>
        <v>1</v>
      </c>
      <c r="K16" s="247">
        <v>14</v>
      </c>
      <c r="L16" s="268">
        <v>45</v>
      </c>
      <c r="M16" s="247">
        <v>100</v>
      </c>
      <c r="N16" s="140">
        <f t="shared" si="1"/>
        <v>2</v>
      </c>
      <c r="O16" s="268">
        <v>432</v>
      </c>
      <c r="P16" s="140">
        <f t="shared" si="2"/>
        <v>1</v>
      </c>
      <c r="Q16" s="268">
        <v>407</v>
      </c>
      <c r="R16" s="146" t="s">
        <v>181</v>
      </c>
      <c r="S16" s="247">
        <v>99</v>
      </c>
      <c r="T16" s="4">
        <f t="shared" si="3"/>
        <v>2</v>
      </c>
      <c r="U16" s="189"/>
      <c r="V16" s="142">
        <f t="shared" si="4"/>
        <v>0</v>
      </c>
      <c r="W16" s="268">
        <v>2715</v>
      </c>
      <c r="X16" s="143">
        <f t="shared" si="5"/>
        <v>5.22</v>
      </c>
      <c r="Y16" s="142">
        <f t="shared" si="19"/>
        <v>1</v>
      </c>
      <c r="Z16" s="268">
        <v>523</v>
      </c>
      <c r="AA16" s="140">
        <f t="shared" si="6"/>
        <v>1</v>
      </c>
      <c r="AB16" s="247">
        <v>100</v>
      </c>
      <c r="AC16" s="140">
        <f t="shared" si="7"/>
        <v>2</v>
      </c>
      <c r="AD16" s="247">
        <v>100</v>
      </c>
      <c r="AE16" s="140">
        <f t="shared" si="8"/>
        <v>2</v>
      </c>
      <c r="AF16" s="268">
        <v>459</v>
      </c>
      <c r="AG16" s="143">
        <f t="shared" si="9"/>
        <v>10.199999999999999</v>
      </c>
      <c r="AH16" s="142">
        <f t="shared" si="10"/>
        <v>2</v>
      </c>
      <c r="AI16" s="268">
        <v>459</v>
      </c>
      <c r="AJ16" s="201">
        <f t="shared" si="11"/>
        <v>9.5625</v>
      </c>
      <c r="AK16" s="142">
        <f t="shared" si="12"/>
        <v>2</v>
      </c>
      <c r="AL16" s="268">
        <v>716</v>
      </c>
      <c r="AM16" s="144">
        <f t="shared" si="13"/>
        <v>37.684210526315788</v>
      </c>
      <c r="AN16" s="4">
        <f t="shared" si="14"/>
        <v>3</v>
      </c>
      <c r="AO16" s="97">
        <f t="shared" si="20"/>
        <v>19</v>
      </c>
      <c r="AP16" s="97">
        <f t="shared" si="21"/>
        <v>95</v>
      </c>
      <c r="AQ16" s="148" t="str">
        <f t="shared" si="16"/>
        <v>нет</v>
      </c>
      <c r="AR16" s="148" t="str">
        <f t="shared" si="17"/>
        <v>нет</v>
      </c>
      <c r="AS16" s="148" t="str">
        <f t="shared" si="18"/>
        <v>нет</v>
      </c>
    </row>
    <row r="17" spans="1:45" s="44" customFormat="1" ht="30" hidden="1" customHeight="1">
      <c r="A17" s="10">
        <v>16</v>
      </c>
      <c r="B17" s="145" t="s">
        <v>217</v>
      </c>
      <c r="C17" s="270" t="s">
        <v>261</v>
      </c>
      <c r="D17" s="247">
        <v>26</v>
      </c>
      <c r="E17" s="224">
        <v>11</v>
      </c>
      <c r="F17" s="225">
        <v>24</v>
      </c>
      <c r="G17" s="225">
        <v>97</v>
      </c>
      <c r="H17" s="248">
        <v>98</v>
      </c>
      <c r="I17" s="247">
        <v>98</v>
      </c>
      <c r="J17" s="4">
        <f t="shared" si="0"/>
        <v>1</v>
      </c>
      <c r="K17" s="247">
        <v>11</v>
      </c>
      <c r="L17" s="268">
        <v>113</v>
      </c>
      <c r="M17" s="247">
        <v>100</v>
      </c>
      <c r="N17" s="4">
        <f t="shared" si="1"/>
        <v>2</v>
      </c>
      <c r="O17" s="268">
        <v>394</v>
      </c>
      <c r="P17" s="4">
        <f t="shared" si="2"/>
        <v>1</v>
      </c>
      <c r="Q17" s="268">
        <v>401</v>
      </c>
      <c r="R17" s="146" t="s">
        <v>181</v>
      </c>
      <c r="S17" s="247">
        <v>100</v>
      </c>
      <c r="T17" s="4">
        <f t="shared" si="3"/>
        <v>2</v>
      </c>
      <c r="U17" s="189"/>
      <c r="V17" s="4">
        <f t="shared" si="4"/>
        <v>0</v>
      </c>
      <c r="W17" s="268">
        <v>5978</v>
      </c>
      <c r="X17" s="5">
        <f t="shared" si="5"/>
        <v>6.21</v>
      </c>
      <c r="Y17" s="4">
        <f t="shared" si="19"/>
        <v>1</v>
      </c>
      <c r="Z17" s="268">
        <v>1334</v>
      </c>
      <c r="AA17" s="4">
        <f t="shared" si="6"/>
        <v>1</v>
      </c>
      <c r="AB17" s="247">
        <v>100</v>
      </c>
      <c r="AC17" s="4">
        <f t="shared" si="7"/>
        <v>2</v>
      </c>
      <c r="AD17" s="247">
        <v>100</v>
      </c>
      <c r="AE17" s="4">
        <f t="shared" si="8"/>
        <v>2</v>
      </c>
      <c r="AF17" s="268">
        <v>1287</v>
      </c>
      <c r="AG17" s="5">
        <f t="shared" si="9"/>
        <v>11.389380530973451</v>
      </c>
      <c r="AH17" s="4">
        <f t="shared" si="10"/>
        <v>2</v>
      </c>
      <c r="AI17" s="268">
        <v>739</v>
      </c>
      <c r="AJ17" s="6">
        <f t="shared" si="11"/>
        <v>7.5408163265306118</v>
      </c>
      <c r="AK17" s="4">
        <f t="shared" si="12"/>
        <v>2</v>
      </c>
      <c r="AL17" s="268">
        <v>1029</v>
      </c>
      <c r="AM17" s="6">
        <f t="shared" si="13"/>
        <v>39.57692307692308</v>
      </c>
      <c r="AN17" s="4">
        <f t="shared" si="14"/>
        <v>3</v>
      </c>
      <c r="AO17" s="97">
        <f t="shared" si="20"/>
        <v>19</v>
      </c>
      <c r="AP17" s="97">
        <f t="shared" si="21"/>
        <v>95</v>
      </c>
      <c r="AQ17" s="94" t="str">
        <f t="shared" si="16"/>
        <v>нет</v>
      </c>
      <c r="AR17" s="94" t="str">
        <f t="shared" si="17"/>
        <v>нет</v>
      </c>
      <c r="AS17" s="94" t="str">
        <f t="shared" si="18"/>
        <v>нет</v>
      </c>
    </row>
    <row r="18" spans="1:45" s="44" customFormat="1" ht="30" hidden="1" customHeight="1">
      <c r="A18" s="10">
        <v>17</v>
      </c>
      <c r="B18" s="145" t="s">
        <v>220</v>
      </c>
      <c r="C18" s="270" t="s">
        <v>263</v>
      </c>
      <c r="D18" s="247">
        <v>33</v>
      </c>
      <c r="E18" s="224">
        <v>11</v>
      </c>
      <c r="F18" s="225">
        <v>72</v>
      </c>
      <c r="G18" s="225">
        <v>233</v>
      </c>
      <c r="H18" s="248">
        <v>232</v>
      </c>
      <c r="I18" s="247">
        <v>234</v>
      </c>
      <c r="J18" s="4">
        <f t="shared" si="0"/>
        <v>1</v>
      </c>
      <c r="K18" s="247">
        <v>19</v>
      </c>
      <c r="L18" s="268">
        <v>235</v>
      </c>
      <c r="M18" s="247">
        <v>100</v>
      </c>
      <c r="N18" s="4">
        <f t="shared" si="1"/>
        <v>2</v>
      </c>
      <c r="O18" s="268">
        <v>896</v>
      </c>
      <c r="P18" s="4">
        <f t="shared" si="2"/>
        <v>1</v>
      </c>
      <c r="Q18" s="268">
        <v>602</v>
      </c>
      <c r="R18" s="146" t="s">
        <v>181</v>
      </c>
      <c r="S18" s="247">
        <v>85</v>
      </c>
      <c r="T18" s="4">
        <f t="shared" si="3"/>
        <v>1</v>
      </c>
      <c r="U18" s="189"/>
      <c r="V18" s="4">
        <f t="shared" si="4"/>
        <v>0</v>
      </c>
      <c r="W18" s="268">
        <v>11805</v>
      </c>
      <c r="X18" s="5">
        <f t="shared" si="5"/>
        <v>5.61</v>
      </c>
      <c r="Y18" s="4">
        <f t="shared" si="19"/>
        <v>1</v>
      </c>
      <c r="Z18" s="268">
        <v>3071</v>
      </c>
      <c r="AA18" s="4">
        <f t="shared" si="6"/>
        <v>1</v>
      </c>
      <c r="AB18" s="247">
        <v>100</v>
      </c>
      <c r="AC18" s="4">
        <f t="shared" si="7"/>
        <v>2</v>
      </c>
      <c r="AD18" s="247">
        <v>100</v>
      </c>
      <c r="AE18" s="4">
        <f t="shared" si="8"/>
        <v>2</v>
      </c>
      <c r="AF18" s="268">
        <v>4491</v>
      </c>
      <c r="AG18" s="5">
        <f t="shared" si="9"/>
        <v>19.110638297872342</v>
      </c>
      <c r="AH18" s="4">
        <f t="shared" si="10"/>
        <v>3</v>
      </c>
      <c r="AI18" s="268">
        <v>1136</v>
      </c>
      <c r="AJ18" s="6">
        <f t="shared" si="11"/>
        <v>4.8547008547008543</v>
      </c>
      <c r="AK18" s="4">
        <f t="shared" si="12"/>
        <v>2</v>
      </c>
      <c r="AL18" s="268">
        <v>1819</v>
      </c>
      <c r="AM18" s="6">
        <f t="shared" si="13"/>
        <v>55.121212121212125</v>
      </c>
      <c r="AN18" s="4">
        <f t="shared" si="14"/>
        <v>3</v>
      </c>
      <c r="AO18" s="97">
        <f t="shared" si="20"/>
        <v>19</v>
      </c>
      <c r="AP18" s="97">
        <f t="shared" si="21"/>
        <v>95</v>
      </c>
      <c r="AQ18" s="94" t="str">
        <f t="shared" si="16"/>
        <v>нет</v>
      </c>
      <c r="AR18" s="94" t="str">
        <f t="shared" si="17"/>
        <v>нет</v>
      </c>
      <c r="AS18" s="94" t="str">
        <f t="shared" si="18"/>
        <v>нет</v>
      </c>
    </row>
    <row r="19" spans="1:45" s="44" customFormat="1" ht="30" hidden="1" customHeight="1">
      <c r="A19" s="10">
        <v>35</v>
      </c>
      <c r="B19" s="145" t="s">
        <v>113</v>
      </c>
      <c r="C19" s="270" t="s">
        <v>280</v>
      </c>
      <c r="D19" s="247">
        <v>32</v>
      </c>
      <c r="E19" s="314">
        <v>20</v>
      </c>
      <c r="F19" s="226">
        <v>78</v>
      </c>
      <c r="G19" s="226">
        <v>361</v>
      </c>
      <c r="H19" s="248">
        <v>376</v>
      </c>
      <c r="I19" s="247">
        <v>371</v>
      </c>
      <c r="J19" s="4">
        <f t="shared" si="0"/>
        <v>1</v>
      </c>
      <c r="K19" s="247">
        <v>20</v>
      </c>
      <c r="L19" s="247">
        <v>478</v>
      </c>
      <c r="M19" s="247">
        <v>100</v>
      </c>
      <c r="N19" s="4">
        <f t="shared" si="1"/>
        <v>2</v>
      </c>
      <c r="O19" s="247">
        <v>379</v>
      </c>
      <c r="P19" s="4">
        <f t="shared" si="2"/>
        <v>1</v>
      </c>
      <c r="Q19" s="247">
        <v>562</v>
      </c>
      <c r="R19" s="146" t="s">
        <v>181</v>
      </c>
      <c r="S19" s="243">
        <v>98</v>
      </c>
      <c r="T19" s="4">
        <f t="shared" si="3"/>
        <v>2</v>
      </c>
      <c r="U19" s="189"/>
      <c r="V19" s="4">
        <f t="shared" si="4"/>
        <v>0</v>
      </c>
      <c r="W19" s="268">
        <v>14296</v>
      </c>
      <c r="X19" s="5">
        <f t="shared" si="5"/>
        <v>3.75</v>
      </c>
      <c r="Y19" s="4">
        <f t="shared" si="19"/>
        <v>1</v>
      </c>
      <c r="Z19" s="268">
        <v>3956</v>
      </c>
      <c r="AA19" s="4">
        <f t="shared" si="6"/>
        <v>1</v>
      </c>
      <c r="AB19" s="247">
        <v>99</v>
      </c>
      <c r="AC19" s="4">
        <f t="shared" si="7"/>
        <v>2</v>
      </c>
      <c r="AD19" s="247">
        <v>96</v>
      </c>
      <c r="AE19" s="4">
        <f t="shared" si="8"/>
        <v>2</v>
      </c>
      <c r="AF19" s="268">
        <v>3008</v>
      </c>
      <c r="AG19" s="5">
        <f t="shared" si="9"/>
        <v>6.2928870292887034</v>
      </c>
      <c r="AH19" s="4">
        <f t="shared" si="10"/>
        <v>2</v>
      </c>
      <c r="AI19" s="268">
        <v>2608</v>
      </c>
      <c r="AJ19" s="6">
        <f t="shared" si="11"/>
        <v>7.0296495956873315</v>
      </c>
      <c r="AK19" s="4">
        <f t="shared" si="12"/>
        <v>2</v>
      </c>
      <c r="AL19" s="268">
        <v>1268</v>
      </c>
      <c r="AM19" s="6">
        <f t="shared" si="13"/>
        <v>39.625</v>
      </c>
      <c r="AN19" s="4">
        <f t="shared" si="14"/>
        <v>3</v>
      </c>
      <c r="AO19" s="97">
        <f t="shared" si="20"/>
        <v>19</v>
      </c>
      <c r="AP19" s="97">
        <f t="shared" si="21"/>
        <v>95</v>
      </c>
      <c r="AQ19" s="94" t="str">
        <f t="shared" si="16"/>
        <v>нет</v>
      </c>
      <c r="AR19" s="94" t="str">
        <f t="shared" si="17"/>
        <v>нет</v>
      </c>
      <c r="AS19" s="94" t="str">
        <f t="shared" si="18"/>
        <v>нет</v>
      </c>
    </row>
    <row r="20" spans="1:45" s="44" customFormat="1" ht="30" hidden="1" customHeight="1">
      <c r="A20" s="10">
        <v>44</v>
      </c>
      <c r="B20" s="145" t="s">
        <v>165</v>
      </c>
      <c r="C20" s="270" t="s">
        <v>288</v>
      </c>
      <c r="D20" s="247">
        <v>51</v>
      </c>
      <c r="E20" s="224">
        <v>30</v>
      </c>
      <c r="F20" s="225">
        <v>159</v>
      </c>
      <c r="G20" s="225">
        <v>753</v>
      </c>
      <c r="H20" s="248">
        <v>749</v>
      </c>
      <c r="I20" s="247">
        <v>753</v>
      </c>
      <c r="J20" s="4">
        <f t="shared" si="0"/>
        <v>1</v>
      </c>
      <c r="K20" s="247">
        <v>48</v>
      </c>
      <c r="L20" s="247">
        <v>766</v>
      </c>
      <c r="M20" s="247">
        <v>99</v>
      </c>
      <c r="N20" s="4">
        <f t="shared" si="1"/>
        <v>2</v>
      </c>
      <c r="O20" s="247">
        <v>572</v>
      </c>
      <c r="P20" s="4">
        <f t="shared" si="2"/>
        <v>1</v>
      </c>
      <c r="Q20" s="247">
        <v>1042</v>
      </c>
      <c r="R20" s="339" t="s">
        <v>181</v>
      </c>
      <c r="S20" s="247">
        <v>88</v>
      </c>
      <c r="T20" s="4">
        <f t="shared" si="3"/>
        <v>1</v>
      </c>
      <c r="U20" s="189"/>
      <c r="V20" s="4">
        <f t="shared" si="4"/>
        <v>0</v>
      </c>
      <c r="W20" s="268">
        <v>24706</v>
      </c>
      <c r="X20" s="5">
        <f t="shared" si="5"/>
        <v>3.2</v>
      </c>
      <c r="Y20" s="4">
        <f t="shared" si="19"/>
        <v>1</v>
      </c>
      <c r="Z20" s="247">
        <v>9112</v>
      </c>
      <c r="AA20" s="4">
        <f t="shared" si="6"/>
        <v>1</v>
      </c>
      <c r="AB20" s="247">
        <v>96</v>
      </c>
      <c r="AC20" s="4">
        <f t="shared" si="7"/>
        <v>2</v>
      </c>
      <c r="AD20" s="247">
        <v>95</v>
      </c>
      <c r="AE20" s="4">
        <f t="shared" si="8"/>
        <v>2</v>
      </c>
      <c r="AF20" s="268">
        <v>11134</v>
      </c>
      <c r="AG20" s="5">
        <f t="shared" si="9"/>
        <v>14.535248041775457</v>
      </c>
      <c r="AH20" s="4">
        <f t="shared" si="10"/>
        <v>3</v>
      </c>
      <c r="AI20" s="268">
        <v>12234</v>
      </c>
      <c r="AJ20" s="6">
        <f t="shared" si="11"/>
        <v>16.247011952191237</v>
      </c>
      <c r="AK20" s="4">
        <f t="shared" si="12"/>
        <v>2</v>
      </c>
      <c r="AL20" s="268">
        <v>3258</v>
      </c>
      <c r="AM20" s="6">
        <f t="shared" si="13"/>
        <v>63.882352941176471</v>
      </c>
      <c r="AN20" s="4">
        <f t="shared" si="14"/>
        <v>3</v>
      </c>
      <c r="AO20" s="97">
        <f t="shared" si="20"/>
        <v>19</v>
      </c>
      <c r="AP20" s="97">
        <f t="shared" si="21"/>
        <v>95</v>
      </c>
      <c r="AQ20" s="94" t="str">
        <f t="shared" si="16"/>
        <v>нет</v>
      </c>
      <c r="AR20" s="94" t="str">
        <f t="shared" si="17"/>
        <v>нет</v>
      </c>
      <c r="AS20" s="94" t="str">
        <f t="shared" si="18"/>
        <v>нет</v>
      </c>
    </row>
    <row r="21" spans="1:45" s="44" customFormat="1" ht="30" hidden="1" customHeight="1">
      <c r="A21" s="10">
        <v>53</v>
      </c>
      <c r="B21" s="145" t="s">
        <v>200</v>
      </c>
      <c r="C21" s="270" t="s">
        <v>295</v>
      </c>
      <c r="D21" s="247">
        <v>59</v>
      </c>
      <c r="E21" s="224">
        <v>24</v>
      </c>
      <c r="F21" s="225">
        <v>162</v>
      </c>
      <c r="G21" s="225">
        <v>674</v>
      </c>
      <c r="H21" s="248">
        <v>683</v>
      </c>
      <c r="I21" s="247">
        <v>676</v>
      </c>
      <c r="J21" s="4">
        <f t="shared" si="0"/>
        <v>1</v>
      </c>
      <c r="K21" s="247">
        <v>41</v>
      </c>
      <c r="L21" s="268">
        <v>891</v>
      </c>
      <c r="M21" s="247">
        <v>99</v>
      </c>
      <c r="N21" s="4">
        <f t="shared" si="1"/>
        <v>2</v>
      </c>
      <c r="O21" s="268">
        <v>2157</v>
      </c>
      <c r="P21" s="4">
        <f t="shared" si="2"/>
        <v>1</v>
      </c>
      <c r="Q21" s="268">
        <v>1171</v>
      </c>
      <c r="R21" s="346" t="s">
        <v>181</v>
      </c>
      <c r="S21" s="247">
        <v>98</v>
      </c>
      <c r="T21" s="4">
        <f t="shared" si="3"/>
        <v>2</v>
      </c>
      <c r="U21" s="189"/>
      <c r="V21" s="4">
        <f t="shared" si="4"/>
        <v>0</v>
      </c>
      <c r="W21" s="268">
        <v>23814</v>
      </c>
      <c r="X21" s="5">
        <f t="shared" si="5"/>
        <v>3.56</v>
      </c>
      <c r="Y21" s="4">
        <f t="shared" si="19"/>
        <v>1</v>
      </c>
      <c r="Z21" s="268">
        <v>12691</v>
      </c>
      <c r="AA21" s="4">
        <f t="shared" si="6"/>
        <v>1</v>
      </c>
      <c r="AB21" s="247">
        <v>95</v>
      </c>
      <c r="AC21" s="4">
        <f t="shared" si="7"/>
        <v>2</v>
      </c>
      <c r="AD21" s="247">
        <v>93</v>
      </c>
      <c r="AE21" s="4">
        <f t="shared" si="8"/>
        <v>2</v>
      </c>
      <c r="AF21" s="268">
        <v>6493</v>
      </c>
      <c r="AG21" s="5">
        <f t="shared" si="9"/>
        <v>7.2873176206509536</v>
      </c>
      <c r="AH21" s="4">
        <f t="shared" si="10"/>
        <v>2</v>
      </c>
      <c r="AI21" s="268">
        <v>3990</v>
      </c>
      <c r="AJ21" s="6">
        <f t="shared" si="11"/>
        <v>5.9023668639053257</v>
      </c>
      <c r="AK21" s="4">
        <f t="shared" si="12"/>
        <v>2</v>
      </c>
      <c r="AL21" s="268">
        <v>3700</v>
      </c>
      <c r="AM21" s="6">
        <f t="shared" si="13"/>
        <v>62.711864406779661</v>
      </c>
      <c r="AN21" s="4">
        <f t="shared" si="14"/>
        <v>3</v>
      </c>
      <c r="AO21" s="97">
        <f t="shared" si="20"/>
        <v>19</v>
      </c>
      <c r="AP21" s="97">
        <f t="shared" si="21"/>
        <v>95</v>
      </c>
      <c r="AQ21" s="94" t="str">
        <f t="shared" si="16"/>
        <v>нет</v>
      </c>
      <c r="AR21" s="94" t="str">
        <f t="shared" si="17"/>
        <v>нет</v>
      </c>
      <c r="AS21" s="94" t="str">
        <f t="shared" si="18"/>
        <v>нет</v>
      </c>
    </row>
    <row r="22" spans="1:45" s="44" customFormat="1" ht="30" hidden="1" customHeight="1">
      <c r="A22" s="10">
        <v>61</v>
      </c>
      <c r="B22" s="145" t="s">
        <v>42</v>
      </c>
      <c r="C22" s="270" t="s">
        <v>310</v>
      </c>
      <c r="D22" s="247">
        <v>22</v>
      </c>
      <c r="E22" s="224">
        <v>11</v>
      </c>
      <c r="F22" s="225">
        <v>17</v>
      </c>
      <c r="G22" s="225">
        <v>111</v>
      </c>
      <c r="H22" s="248">
        <v>111</v>
      </c>
      <c r="I22" s="247">
        <v>111</v>
      </c>
      <c r="J22" s="4">
        <f t="shared" si="0"/>
        <v>1</v>
      </c>
      <c r="K22" s="247">
        <v>11</v>
      </c>
      <c r="L22" s="247">
        <v>102</v>
      </c>
      <c r="M22" s="247">
        <v>100</v>
      </c>
      <c r="N22" s="4">
        <f t="shared" si="1"/>
        <v>2</v>
      </c>
      <c r="O22" s="247">
        <v>378</v>
      </c>
      <c r="P22" s="4">
        <f t="shared" si="2"/>
        <v>1</v>
      </c>
      <c r="Q22" s="247">
        <v>281</v>
      </c>
      <c r="R22" s="339" t="s">
        <v>181</v>
      </c>
      <c r="S22" s="247">
        <v>93</v>
      </c>
      <c r="T22" s="4">
        <f t="shared" si="3"/>
        <v>2</v>
      </c>
      <c r="U22" s="189"/>
      <c r="V22" s="4">
        <f t="shared" si="4"/>
        <v>0</v>
      </c>
      <c r="W22" s="268">
        <v>4748</v>
      </c>
      <c r="X22" s="5">
        <f t="shared" si="5"/>
        <v>3.89</v>
      </c>
      <c r="Y22" s="4">
        <f t="shared" si="19"/>
        <v>1</v>
      </c>
      <c r="Z22" s="268">
        <v>2081</v>
      </c>
      <c r="AA22" s="4">
        <f t="shared" si="6"/>
        <v>1</v>
      </c>
      <c r="AB22" s="247">
        <v>99</v>
      </c>
      <c r="AC22" s="4">
        <f t="shared" si="7"/>
        <v>2</v>
      </c>
      <c r="AD22" s="247">
        <v>97</v>
      </c>
      <c r="AE22" s="4">
        <f t="shared" si="8"/>
        <v>2</v>
      </c>
      <c r="AF22" s="268">
        <v>1084</v>
      </c>
      <c r="AG22" s="5">
        <f t="shared" si="9"/>
        <v>10.627450980392156</v>
      </c>
      <c r="AH22" s="4">
        <f t="shared" si="10"/>
        <v>2</v>
      </c>
      <c r="AI22" s="268">
        <v>1856</v>
      </c>
      <c r="AJ22" s="6">
        <f t="shared" si="11"/>
        <v>16.72072072072072</v>
      </c>
      <c r="AK22" s="4">
        <f t="shared" si="12"/>
        <v>2</v>
      </c>
      <c r="AL22" s="268">
        <v>871</v>
      </c>
      <c r="AM22" s="6">
        <f t="shared" si="13"/>
        <v>39.590909090909093</v>
      </c>
      <c r="AN22" s="4">
        <f t="shared" si="14"/>
        <v>3</v>
      </c>
      <c r="AO22" s="97">
        <f t="shared" si="20"/>
        <v>19</v>
      </c>
      <c r="AP22" s="97">
        <f t="shared" si="21"/>
        <v>95</v>
      </c>
      <c r="AQ22" s="94" t="str">
        <f t="shared" si="16"/>
        <v>нет</v>
      </c>
      <c r="AR22" s="94" t="str">
        <f t="shared" si="17"/>
        <v>нет</v>
      </c>
      <c r="AS22" s="94" t="str">
        <f t="shared" si="18"/>
        <v>нет</v>
      </c>
    </row>
    <row r="23" spans="1:45" s="44" customFormat="1" ht="30" hidden="1" customHeight="1">
      <c r="A23" s="10">
        <v>73</v>
      </c>
      <c r="B23" s="145" t="s">
        <v>222</v>
      </c>
      <c r="C23" s="307" t="s">
        <v>317</v>
      </c>
      <c r="D23" s="310">
        <v>24</v>
      </c>
      <c r="E23" s="224">
        <v>11</v>
      </c>
      <c r="F23" s="225">
        <v>22</v>
      </c>
      <c r="G23" s="225">
        <v>100</v>
      </c>
      <c r="H23" s="248">
        <v>102</v>
      </c>
      <c r="I23" s="310">
        <v>101</v>
      </c>
      <c r="J23" s="4">
        <f t="shared" si="0"/>
        <v>1</v>
      </c>
      <c r="K23" s="310">
        <v>16</v>
      </c>
      <c r="L23" s="286">
        <v>129</v>
      </c>
      <c r="M23" s="310">
        <v>100</v>
      </c>
      <c r="N23" s="4">
        <f t="shared" si="1"/>
        <v>2</v>
      </c>
      <c r="O23" s="286">
        <v>848</v>
      </c>
      <c r="P23" s="4">
        <f t="shared" si="2"/>
        <v>1</v>
      </c>
      <c r="Q23" s="286">
        <v>511</v>
      </c>
      <c r="R23" s="335" t="s">
        <v>181</v>
      </c>
      <c r="S23" s="286">
        <v>94</v>
      </c>
      <c r="T23" s="4">
        <f t="shared" si="3"/>
        <v>2</v>
      </c>
      <c r="U23" s="189"/>
      <c r="V23" s="4">
        <f t="shared" si="4"/>
        <v>0</v>
      </c>
      <c r="W23" s="286">
        <v>6073</v>
      </c>
      <c r="X23" s="5">
        <f t="shared" si="5"/>
        <v>5.91</v>
      </c>
      <c r="Y23" s="4">
        <f t="shared" si="19"/>
        <v>1</v>
      </c>
      <c r="Z23" s="286">
        <v>825</v>
      </c>
      <c r="AA23" s="4">
        <f t="shared" si="6"/>
        <v>1</v>
      </c>
      <c r="AB23" s="310">
        <v>100</v>
      </c>
      <c r="AC23" s="4">
        <f t="shared" si="7"/>
        <v>2</v>
      </c>
      <c r="AD23" s="310">
        <v>100</v>
      </c>
      <c r="AE23" s="4">
        <f t="shared" si="8"/>
        <v>2</v>
      </c>
      <c r="AF23" s="286">
        <v>970</v>
      </c>
      <c r="AG23" s="5">
        <f t="shared" si="9"/>
        <v>7.5193798449612403</v>
      </c>
      <c r="AH23" s="4">
        <f t="shared" si="10"/>
        <v>2</v>
      </c>
      <c r="AI23" s="286">
        <v>982</v>
      </c>
      <c r="AJ23" s="6">
        <f t="shared" si="11"/>
        <v>9.7227722772277225</v>
      </c>
      <c r="AK23" s="4">
        <f t="shared" si="12"/>
        <v>2</v>
      </c>
      <c r="AL23" s="286">
        <v>858</v>
      </c>
      <c r="AM23" s="6">
        <f t="shared" si="13"/>
        <v>35.75</v>
      </c>
      <c r="AN23" s="4">
        <f t="shared" si="14"/>
        <v>3</v>
      </c>
      <c r="AO23" s="97">
        <f t="shared" si="20"/>
        <v>19</v>
      </c>
      <c r="AP23" s="97">
        <f t="shared" si="21"/>
        <v>95</v>
      </c>
      <c r="AQ23" s="94" t="str">
        <f t="shared" si="16"/>
        <v>нет</v>
      </c>
      <c r="AR23" s="94" t="str">
        <f t="shared" si="17"/>
        <v>нет</v>
      </c>
      <c r="AS23" s="94" t="str">
        <f t="shared" si="18"/>
        <v>нет</v>
      </c>
    </row>
    <row r="24" spans="1:45" s="44" customFormat="1" ht="30" hidden="1" customHeight="1">
      <c r="A24" s="10">
        <v>84</v>
      </c>
      <c r="B24" s="145" t="s">
        <v>121</v>
      </c>
      <c r="C24" s="307" t="s">
        <v>331</v>
      </c>
      <c r="D24" s="189">
        <v>37</v>
      </c>
      <c r="E24" s="224">
        <v>21</v>
      </c>
      <c r="F24" s="225">
        <v>34</v>
      </c>
      <c r="G24" s="225">
        <v>200</v>
      </c>
      <c r="H24" s="248">
        <v>200</v>
      </c>
      <c r="I24" s="189">
        <v>216</v>
      </c>
      <c r="J24" s="4">
        <f t="shared" si="0"/>
        <v>1</v>
      </c>
      <c r="K24" s="189">
        <v>36</v>
      </c>
      <c r="L24" s="189">
        <v>160</v>
      </c>
      <c r="M24" s="189">
        <v>93</v>
      </c>
      <c r="N24" s="4">
        <f t="shared" si="1"/>
        <v>2</v>
      </c>
      <c r="O24" s="189">
        <v>1660</v>
      </c>
      <c r="P24" s="4">
        <f t="shared" si="2"/>
        <v>1</v>
      </c>
      <c r="Q24" s="189">
        <v>605</v>
      </c>
      <c r="R24" s="335"/>
      <c r="S24" s="189">
        <v>82</v>
      </c>
      <c r="T24" s="4">
        <f t="shared" si="3"/>
        <v>1</v>
      </c>
      <c r="U24" s="189"/>
      <c r="V24" s="4">
        <f t="shared" si="4"/>
        <v>0</v>
      </c>
      <c r="W24" s="189">
        <v>8572</v>
      </c>
      <c r="X24" s="5">
        <f t="shared" si="5"/>
        <v>3.62</v>
      </c>
      <c r="Y24" s="4">
        <f t="shared" si="19"/>
        <v>1</v>
      </c>
      <c r="Z24" s="189">
        <v>1577</v>
      </c>
      <c r="AA24" s="4">
        <f t="shared" si="6"/>
        <v>1</v>
      </c>
      <c r="AB24" s="189">
        <v>95</v>
      </c>
      <c r="AC24" s="4">
        <f t="shared" si="7"/>
        <v>2</v>
      </c>
      <c r="AD24" s="189">
        <v>91</v>
      </c>
      <c r="AE24" s="4">
        <f t="shared" si="8"/>
        <v>2</v>
      </c>
      <c r="AF24" s="189">
        <v>1943</v>
      </c>
      <c r="AG24" s="5">
        <f t="shared" si="9"/>
        <v>12.143750000000001</v>
      </c>
      <c r="AH24" s="4">
        <f t="shared" si="10"/>
        <v>3</v>
      </c>
      <c r="AI24" s="189">
        <v>1048</v>
      </c>
      <c r="AJ24" s="6">
        <f t="shared" si="11"/>
        <v>4.8518518518518521</v>
      </c>
      <c r="AK24" s="4">
        <f t="shared" si="12"/>
        <v>2</v>
      </c>
      <c r="AL24" s="189">
        <v>885</v>
      </c>
      <c r="AM24" s="6">
        <f t="shared" si="13"/>
        <v>23.918918918918919</v>
      </c>
      <c r="AN24" s="4">
        <f t="shared" si="14"/>
        <v>3</v>
      </c>
      <c r="AO24" s="97">
        <f t="shared" si="20"/>
        <v>19</v>
      </c>
      <c r="AP24" s="97">
        <f t="shared" si="21"/>
        <v>95</v>
      </c>
      <c r="AQ24" s="94" t="str">
        <f t="shared" si="16"/>
        <v>нет</v>
      </c>
      <c r="AR24" s="94" t="str">
        <f t="shared" si="17"/>
        <v>нет</v>
      </c>
      <c r="AS24" s="94" t="str">
        <f t="shared" si="18"/>
        <v>нет</v>
      </c>
    </row>
    <row r="25" spans="1:45" s="44" customFormat="1" ht="30" hidden="1" customHeight="1">
      <c r="A25" s="10">
        <v>85</v>
      </c>
      <c r="B25" s="145" t="s">
        <v>115</v>
      </c>
      <c r="C25" s="307" t="s">
        <v>333</v>
      </c>
      <c r="D25" s="189">
        <v>21</v>
      </c>
      <c r="E25" s="224">
        <v>11</v>
      </c>
      <c r="F25" s="225">
        <v>15</v>
      </c>
      <c r="G25" s="225">
        <v>92</v>
      </c>
      <c r="H25" s="248">
        <v>93</v>
      </c>
      <c r="I25" s="189">
        <v>91</v>
      </c>
      <c r="J25" s="4">
        <f t="shared" si="0"/>
        <v>1</v>
      </c>
      <c r="K25" s="189">
        <v>11</v>
      </c>
      <c r="L25" s="189">
        <v>113</v>
      </c>
      <c r="M25" s="189">
        <v>100</v>
      </c>
      <c r="N25" s="4">
        <f t="shared" si="1"/>
        <v>2</v>
      </c>
      <c r="O25" s="189">
        <v>329</v>
      </c>
      <c r="P25" s="4">
        <f t="shared" si="2"/>
        <v>1</v>
      </c>
      <c r="Q25" s="189">
        <v>309</v>
      </c>
      <c r="R25" s="335"/>
      <c r="S25" s="189">
        <v>97</v>
      </c>
      <c r="T25" s="4">
        <f t="shared" si="3"/>
        <v>2</v>
      </c>
      <c r="U25" s="189"/>
      <c r="V25" s="4">
        <f t="shared" si="4"/>
        <v>0</v>
      </c>
      <c r="W25" s="189">
        <v>4976</v>
      </c>
      <c r="X25" s="5">
        <f t="shared" si="5"/>
        <v>5.04</v>
      </c>
      <c r="Y25" s="4">
        <f t="shared" si="19"/>
        <v>1</v>
      </c>
      <c r="Z25" s="189">
        <v>1471</v>
      </c>
      <c r="AA25" s="4">
        <f t="shared" si="6"/>
        <v>1</v>
      </c>
      <c r="AB25" s="189">
        <v>91</v>
      </c>
      <c r="AC25" s="4">
        <f t="shared" si="7"/>
        <v>2</v>
      </c>
      <c r="AD25" s="189">
        <v>98</v>
      </c>
      <c r="AE25" s="4">
        <f t="shared" si="8"/>
        <v>2</v>
      </c>
      <c r="AF25" s="189">
        <v>810</v>
      </c>
      <c r="AG25" s="5">
        <f t="shared" si="9"/>
        <v>7.168141592920354</v>
      </c>
      <c r="AH25" s="4">
        <f t="shared" si="10"/>
        <v>2</v>
      </c>
      <c r="AI25" s="189">
        <v>488</v>
      </c>
      <c r="AJ25" s="6">
        <f t="shared" si="11"/>
        <v>5.3626373626373622</v>
      </c>
      <c r="AK25" s="4">
        <f t="shared" si="12"/>
        <v>2</v>
      </c>
      <c r="AL25" s="189">
        <v>828</v>
      </c>
      <c r="AM25" s="6">
        <f t="shared" si="13"/>
        <v>39.428571428571431</v>
      </c>
      <c r="AN25" s="4">
        <f t="shared" si="14"/>
        <v>3</v>
      </c>
      <c r="AO25" s="97">
        <f t="shared" si="20"/>
        <v>19</v>
      </c>
      <c r="AP25" s="97">
        <f t="shared" si="21"/>
        <v>95</v>
      </c>
      <c r="AQ25" s="94" t="str">
        <f t="shared" si="16"/>
        <v>нет</v>
      </c>
      <c r="AR25" s="94" t="str">
        <f t="shared" si="17"/>
        <v>нет</v>
      </c>
      <c r="AS25" s="94" t="str">
        <f t="shared" si="18"/>
        <v>нет</v>
      </c>
    </row>
    <row r="26" spans="1:45" ht="30" hidden="1" customHeight="1">
      <c r="A26" s="10">
        <v>95</v>
      </c>
      <c r="B26" s="38" t="s">
        <v>99</v>
      </c>
      <c r="C26" s="271" t="s">
        <v>339</v>
      </c>
      <c r="D26" s="189">
        <v>46</v>
      </c>
      <c r="E26" s="73">
        <v>25</v>
      </c>
      <c r="F26" s="73">
        <v>94</v>
      </c>
      <c r="G26" s="73">
        <v>551</v>
      </c>
      <c r="H26" s="318">
        <v>546</v>
      </c>
      <c r="I26" s="189">
        <v>552</v>
      </c>
      <c r="J26" s="4">
        <f t="shared" si="0"/>
        <v>1</v>
      </c>
      <c r="K26" s="189">
        <v>25</v>
      </c>
      <c r="L26" s="189">
        <v>585</v>
      </c>
      <c r="M26" s="189">
        <v>100</v>
      </c>
      <c r="N26" s="4">
        <f t="shared" si="1"/>
        <v>2</v>
      </c>
      <c r="O26" s="189">
        <v>335</v>
      </c>
      <c r="P26" s="4">
        <f t="shared" si="2"/>
        <v>1</v>
      </c>
      <c r="Q26" s="189">
        <v>723</v>
      </c>
      <c r="R26" s="330" t="s">
        <v>181</v>
      </c>
      <c r="S26" s="189">
        <v>100</v>
      </c>
      <c r="T26" s="4">
        <f t="shared" si="3"/>
        <v>2</v>
      </c>
      <c r="U26" s="189"/>
      <c r="V26" s="4">
        <f t="shared" si="4"/>
        <v>0</v>
      </c>
      <c r="W26" s="189">
        <v>17752</v>
      </c>
      <c r="X26" s="5">
        <f t="shared" si="5"/>
        <v>2.98</v>
      </c>
      <c r="Y26" s="4">
        <f>IF($W26/($I26-$F26)/13&gt;=2.5,1,0)</f>
        <v>1</v>
      </c>
      <c r="Z26" s="189">
        <v>6431</v>
      </c>
      <c r="AA26" s="4">
        <f t="shared" si="6"/>
        <v>1</v>
      </c>
      <c r="AB26" s="189">
        <v>95</v>
      </c>
      <c r="AC26" s="4">
        <f t="shared" si="7"/>
        <v>2</v>
      </c>
      <c r="AD26" s="189">
        <v>94</v>
      </c>
      <c r="AE26" s="4">
        <f t="shared" si="8"/>
        <v>2</v>
      </c>
      <c r="AF26" s="189">
        <v>4866</v>
      </c>
      <c r="AG26" s="5">
        <f t="shared" si="9"/>
        <v>8.3179487179487186</v>
      </c>
      <c r="AH26" s="4">
        <f t="shared" si="10"/>
        <v>2</v>
      </c>
      <c r="AI26" s="189">
        <v>3840</v>
      </c>
      <c r="AJ26" s="6">
        <f t="shared" si="11"/>
        <v>6.9565217391304346</v>
      </c>
      <c r="AK26" s="4">
        <f t="shared" si="12"/>
        <v>2</v>
      </c>
      <c r="AL26" s="189">
        <v>1850</v>
      </c>
      <c r="AM26" s="6">
        <f t="shared" si="13"/>
        <v>40.217391304347828</v>
      </c>
      <c r="AN26" s="4">
        <f t="shared" si="14"/>
        <v>3</v>
      </c>
      <c r="AO26" s="97">
        <f t="shared" si="20"/>
        <v>19</v>
      </c>
      <c r="AP26" s="97">
        <f t="shared" si="21"/>
        <v>95</v>
      </c>
      <c r="AQ26" s="94" t="str">
        <f t="shared" si="16"/>
        <v>нет</v>
      </c>
      <c r="AR26" s="94" t="str">
        <f t="shared" si="17"/>
        <v>нет</v>
      </c>
      <c r="AS26" s="94" t="str">
        <f t="shared" si="18"/>
        <v>нет</v>
      </c>
    </row>
    <row r="27" spans="1:45" ht="30" hidden="1" customHeight="1">
      <c r="A27" s="10">
        <v>108</v>
      </c>
      <c r="B27" s="37" t="s">
        <v>65</v>
      </c>
      <c r="C27" s="277" t="s">
        <v>351</v>
      </c>
      <c r="D27" s="243">
        <v>22</v>
      </c>
      <c r="E27" s="73">
        <v>11</v>
      </c>
      <c r="F27" s="73">
        <v>28</v>
      </c>
      <c r="G27" s="73">
        <v>152</v>
      </c>
      <c r="H27" s="321">
        <v>150</v>
      </c>
      <c r="I27" s="243">
        <v>152</v>
      </c>
      <c r="J27" s="4">
        <f t="shared" si="0"/>
        <v>1</v>
      </c>
      <c r="K27" s="243">
        <v>11</v>
      </c>
      <c r="L27" s="243">
        <v>208</v>
      </c>
      <c r="M27" s="243">
        <v>100</v>
      </c>
      <c r="N27" s="4">
        <f t="shared" si="1"/>
        <v>2</v>
      </c>
      <c r="O27" s="243">
        <v>266</v>
      </c>
      <c r="P27" s="4">
        <f t="shared" si="2"/>
        <v>1</v>
      </c>
      <c r="Q27" s="243">
        <v>297</v>
      </c>
      <c r="R27" s="339" t="s">
        <v>181</v>
      </c>
      <c r="S27" s="243">
        <v>98</v>
      </c>
      <c r="T27" s="4">
        <f t="shared" si="3"/>
        <v>2</v>
      </c>
      <c r="U27" s="189"/>
      <c r="V27" s="4">
        <f t="shared" si="4"/>
        <v>0</v>
      </c>
      <c r="W27" s="243">
        <v>5876</v>
      </c>
      <c r="X27" s="5">
        <f t="shared" si="5"/>
        <v>3.65</v>
      </c>
      <c r="Y27" s="4">
        <f>IF(W27/(I27-F27)/13&gt;=2.5,1,0)</f>
        <v>1</v>
      </c>
      <c r="Z27" s="243">
        <v>2313</v>
      </c>
      <c r="AA27" s="4">
        <f t="shared" si="6"/>
        <v>1</v>
      </c>
      <c r="AB27" s="243">
        <v>98</v>
      </c>
      <c r="AC27" s="4">
        <f t="shared" si="7"/>
        <v>2</v>
      </c>
      <c r="AD27" s="243">
        <v>94</v>
      </c>
      <c r="AE27" s="4">
        <f t="shared" si="8"/>
        <v>2</v>
      </c>
      <c r="AF27" s="243">
        <v>1630</v>
      </c>
      <c r="AG27" s="5">
        <f t="shared" si="9"/>
        <v>7.8365384615384617</v>
      </c>
      <c r="AH27" s="4">
        <f t="shared" si="10"/>
        <v>2</v>
      </c>
      <c r="AI27" s="243">
        <v>1200</v>
      </c>
      <c r="AJ27" s="6">
        <f t="shared" si="11"/>
        <v>7.8947368421052628</v>
      </c>
      <c r="AK27" s="4">
        <f t="shared" si="12"/>
        <v>2</v>
      </c>
      <c r="AL27" s="243">
        <v>872</v>
      </c>
      <c r="AM27" s="6">
        <f t="shared" si="13"/>
        <v>39.636363636363633</v>
      </c>
      <c r="AN27" s="4">
        <f t="shared" si="14"/>
        <v>3</v>
      </c>
      <c r="AO27" s="97">
        <f t="shared" si="20"/>
        <v>19</v>
      </c>
      <c r="AP27" s="97">
        <f t="shared" si="21"/>
        <v>95</v>
      </c>
      <c r="AQ27" s="94" t="str">
        <f t="shared" si="16"/>
        <v>нет</v>
      </c>
      <c r="AR27" s="94" t="str">
        <f t="shared" si="17"/>
        <v>нет</v>
      </c>
      <c r="AS27" s="94" t="str">
        <f t="shared" si="18"/>
        <v>нет</v>
      </c>
    </row>
    <row r="28" spans="1:45" ht="30" hidden="1" customHeight="1">
      <c r="A28" s="10">
        <v>124</v>
      </c>
      <c r="B28" s="294" t="s">
        <v>75</v>
      </c>
      <c r="C28" s="276" t="s">
        <v>385</v>
      </c>
      <c r="D28" s="189">
        <v>42</v>
      </c>
      <c r="E28" s="73">
        <v>24</v>
      </c>
      <c r="F28" s="73">
        <v>362</v>
      </c>
      <c r="G28" s="73">
        <v>694</v>
      </c>
      <c r="H28" s="318">
        <v>694</v>
      </c>
      <c r="I28" s="189">
        <v>696</v>
      </c>
      <c r="J28" s="4">
        <f t="shared" si="0"/>
        <v>1</v>
      </c>
      <c r="K28" s="189">
        <v>24</v>
      </c>
      <c r="L28" s="189">
        <v>688</v>
      </c>
      <c r="M28" s="189">
        <v>100</v>
      </c>
      <c r="N28" s="4">
        <f t="shared" si="1"/>
        <v>2</v>
      </c>
      <c r="O28" s="189">
        <v>367</v>
      </c>
      <c r="P28" s="35">
        <f>IF(O28/E28&gt;=9,1,0)</f>
        <v>1</v>
      </c>
      <c r="Q28" s="189">
        <v>603</v>
      </c>
      <c r="R28" s="330" t="s">
        <v>181</v>
      </c>
      <c r="S28" s="189">
        <v>95</v>
      </c>
      <c r="T28" s="4">
        <f t="shared" si="3"/>
        <v>2</v>
      </c>
      <c r="U28" s="189"/>
      <c r="V28" s="4">
        <f t="shared" si="4"/>
        <v>0</v>
      </c>
      <c r="W28" s="189">
        <v>11151</v>
      </c>
      <c r="X28" s="5">
        <f t="shared" si="5"/>
        <v>2.57</v>
      </c>
      <c r="Y28" s="4">
        <f>IF(W28/(I28-F28)/13&gt;=5/2,1,0)</f>
        <v>1</v>
      </c>
      <c r="Z28" s="189">
        <v>4919</v>
      </c>
      <c r="AA28" s="4">
        <f t="shared" si="6"/>
        <v>1</v>
      </c>
      <c r="AB28" s="189">
        <v>98</v>
      </c>
      <c r="AC28" s="4">
        <f t="shared" si="7"/>
        <v>2</v>
      </c>
      <c r="AD28" s="189">
        <v>71</v>
      </c>
      <c r="AE28" s="35">
        <f>IF(AD28&gt;=70,2,IF(AD28&gt;=60,1,0))</f>
        <v>2</v>
      </c>
      <c r="AF28" s="189">
        <v>7372</v>
      </c>
      <c r="AG28" s="5">
        <f t="shared" si="9"/>
        <v>10.715116279069768</v>
      </c>
      <c r="AH28" s="4">
        <f t="shared" si="10"/>
        <v>2</v>
      </c>
      <c r="AI28" s="189">
        <v>8773</v>
      </c>
      <c r="AJ28" s="6">
        <f t="shared" si="11"/>
        <v>12.604885057471265</v>
      </c>
      <c r="AK28" s="4">
        <f t="shared" si="12"/>
        <v>2</v>
      </c>
      <c r="AL28" s="189">
        <v>1914</v>
      </c>
      <c r="AM28" s="6">
        <f t="shared" si="13"/>
        <v>45.571428571428569</v>
      </c>
      <c r="AN28" s="4">
        <f t="shared" si="14"/>
        <v>3</v>
      </c>
      <c r="AO28" s="97">
        <f t="shared" si="20"/>
        <v>19</v>
      </c>
      <c r="AP28" s="97">
        <f t="shared" si="21"/>
        <v>95</v>
      </c>
      <c r="AQ28" s="94" t="str">
        <f t="shared" si="16"/>
        <v>нет</v>
      </c>
      <c r="AR28" s="94" t="str">
        <f t="shared" si="17"/>
        <v>нет</v>
      </c>
      <c r="AS28" s="94" t="str">
        <f t="shared" si="18"/>
        <v>нет</v>
      </c>
    </row>
    <row r="29" spans="1:45" ht="30" hidden="1" customHeight="1">
      <c r="A29" s="10">
        <v>125</v>
      </c>
      <c r="B29" s="294" t="s">
        <v>91</v>
      </c>
      <c r="C29" s="276" t="s">
        <v>387</v>
      </c>
      <c r="D29" s="189">
        <v>59</v>
      </c>
      <c r="E29" s="73">
        <v>29</v>
      </c>
      <c r="F29" s="73">
        <v>175</v>
      </c>
      <c r="G29" s="73">
        <v>747</v>
      </c>
      <c r="H29" s="318">
        <v>750</v>
      </c>
      <c r="I29" s="189">
        <v>742</v>
      </c>
      <c r="J29" s="4">
        <f t="shared" si="0"/>
        <v>1</v>
      </c>
      <c r="K29" s="189">
        <v>29</v>
      </c>
      <c r="L29" s="189">
        <v>871</v>
      </c>
      <c r="M29" s="189">
        <v>100</v>
      </c>
      <c r="N29" s="4">
        <f t="shared" si="1"/>
        <v>2</v>
      </c>
      <c r="O29" s="189">
        <v>935</v>
      </c>
      <c r="P29" s="4">
        <f t="shared" ref="P29:P60" si="22">IF(O29/E29&gt;=13,1,0)</f>
        <v>1</v>
      </c>
      <c r="Q29" s="189">
        <v>899</v>
      </c>
      <c r="R29" s="330" t="s">
        <v>181</v>
      </c>
      <c r="S29" s="189">
        <v>86</v>
      </c>
      <c r="T29" s="4">
        <f t="shared" si="3"/>
        <v>1</v>
      </c>
      <c r="U29" s="189"/>
      <c r="V29" s="4">
        <f t="shared" si="4"/>
        <v>0</v>
      </c>
      <c r="W29" s="189">
        <v>32935</v>
      </c>
      <c r="X29" s="5">
        <f t="shared" si="5"/>
        <v>4.47</v>
      </c>
      <c r="Y29" s="4">
        <f>IF(W29/(I29-F29)/13&gt;=5/2,1,0)</f>
        <v>1</v>
      </c>
      <c r="Z29" s="189">
        <v>7997</v>
      </c>
      <c r="AA29" s="4">
        <f t="shared" si="6"/>
        <v>1</v>
      </c>
      <c r="AB29" s="189">
        <v>99</v>
      </c>
      <c r="AC29" s="4">
        <f t="shared" si="7"/>
        <v>2</v>
      </c>
      <c r="AD29" s="189">
        <v>90</v>
      </c>
      <c r="AE29" s="4">
        <f t="shared" ref="AE29:AE60" si="23">IF(AD29&gt;=90,2,IF(AD29&gt;=80,1,0))</f>
        <v>2</v>
      </c>
      <c r="AF29" s="189">
        <v>11342</v>
      </c>
      <c r="AG29" s="5">
        <f t="shared" si="9"/>
        <v>13.021814006888635</v>
      </c>
      <c r="AH29" s="4">
        <f t="shared" si="10"/>
        <v>3</v>
      </c>
      <c r="AI29" s="189">
        <v>23750</v>
      </c>
      <c r="AJ29" s="6">
        <f t="shared" si="11"/>
        <v>32.008086253369271</v>
      </c>
      <c r="AK29" s="4">
        <f t="shared" si="12"/>
        <v>2</v>
      </c>
      <c r="AL29" s="189">
        <v>4311</v>
      </c>
      <c r="AM29" s="6">
        <f t="shared" si="13"/>
        <v>73.067796610169495</v>
      </c>
      <c r="AN29" s="4">
        <f t="shared" si="14"/>
        <v>3</v>
      </c>
      <c r="AO29" s="97">
        <f t="shared" si="20"/>
        <v>19</v>
      </c>
      <c r="AP29" s="97">
        <f t="shared" si="21"/>
        <v>95</v>
      </c>
      <c r="AQ29" s="94" t="str">
        <f t="shared" si="16"/>
        <v>нет</v>
      </c>
      <c r="AR29" s="94" t="str">
        <f t="shared" si="17"/>
        <v>нет</v>
      </c>
      <c r="AS29" s="94" t="str">
        <f t="shared" si="18"/>
        <v>нет</v>
      </c>
    </row>
    <row r="30" spans="1:45" ht="30" hidden="1" customHeight="1">
      <c r="A30" s="10">
        <v>126</v>
      </c>
      <c r="B30" s="294" t="s">
        <v>229</v>
      </c>
      <c r="C30" s="276" t="s">
        <v>391</v>
      </c>
      <c r="D30" s="189">
        <v>42</v>
      </c>
      <c r="E30" s="73">
        <v>16</v>
      </c>
      <c r="F30" s="73">
        <v>65</v>
      </c>
      <c r="G30" s="73">
        <v>426</v>
      </c>
      <c r="H30" s="318">
        <v>431</v>
      </c>
      <c r="I30" s="189">
        <v>428</v>
      </c>
      <c r="J30" s="4">
        <f t="shared" si="0"/>
        <v>1</v>
      </c>
      <c r="K30" s="189">
        <v>16</v>
      </c>
      <c r="L30" s="189">
        <v>475</v>
      </c>
      <c r="M30" s="189">
        <v>100</v>
      </c>
      <c r="N30" s="4">
        <f t="shared" si="1"/>
        <v>2</v>
      </c>
      <c r="O30" s="189">
        <v>380</v>
      </c>
      <c r="P30" s="4">
        <f t="shared" si="22"/>
        <v>1</v>
      </c>
      <c r="Q30" s="189">
        <v>515</v>
      </c>
      <c r="R30" s="330" t="s">
        <v>181</v>
      </c>
      <c r="S30" s="189">
        <v>82</v>
      </c>
      <c r="T30" s="4">
        <f t="shared" si="3"/>
        <v>1</v>
      </c>
      <c r="U30" s="189"/>
      <c r="V30" s="4">
        <f t="shared" si="4"/>
        <v>0</v>
      </c>
      <c r="W30" s="189">
        <v>13462</v>
      </c>
      <c r="X30" s="5">
        <f t="shared" si="5"/>
        <v>2.85</v>
      </c>
      <c r="Y30" s="4">
        <f>IF(W30/(I30-F30)/13&gt;=5/2,1,0)</f>
        <v>1</v>
      </c>
      <c r="Z30" s="189">
        <v>4448</v>
      </c>
      <c r="AA30" s="4">
        <f t="shared" si="6"/>
        <v>1</v>
      </c>
      <c r="AB30" s="189">
        <v>97</v>
      </c>
      <c r="AC30" s="4">
        <f t="shared" si="7"/>
        <v>2</v>
      </c>
      <c r="AD30" s="189">
        <v>93</v>
      </c>
      <c r="AE30" s="4">
        <f t="shared" si="23"/>
        <v>2</v>
      </c>
      <c r="AF30" s="189">
        <v>6551</v>
      </c>
      <c r="AG30" s="5">
        <f t="shared" si="9"/>
        <v>13.791578947368421</v>
      </c>
      <c r="AH30" s="4">
        <f t="shared" si="10"/>
        <v>3</v>
      </c>
      <c r="AI30" s="189">
        <v>3458</v>
      </c>
      <c r="AJ30" s="6">
        <f t="shared" si="11"/>
        <v>8.0794392523364493</v>
      </c>
      <c r="AK30" s="4">
        <f t="shared" si="12"/>
        <v>2</v>
      </c>
      <c r="AL30" s="189">
        <v>1775</v>
      </c>
      <c r="AM30" s="6">
        <f t="shared" si="13"/>
        <v>42.261904761904759</v>
      </c>
      <c r="AN30" s="4">
        <f t="shared" si="14"/>
        <v>3</v>
      </c>
      <c r="AO30" s="97">
        <f t="shared" si="20"/>
        <v>19</v>
      </c>
      <c r="AP30" s="97">
        <f t="shared" si="21"/>
        <v>95</v>
      </c>
      <c r="AQ30" s="94" t="str">
        <f t="shared" si="16"/>
        <v>нет</v>
      </c>
      <c r="AR30" s="94" t="str">
        <f t="shared" si="17"/>
        <v>нет</v>
      </c>
      <c r="AS30" s="94" t="str">
        <f t="shared" si="18"/>
        <v>нет</v>
      </c>
    </row>
    <row r="31" spans="1:45" ht="30" hidden="1" customHeight="1">
      <c r="A31" s="10">
        <v>156</v>
      </c>
      <c r="B31" s="156" t="s">
        <v>214</v>
      </c>
      <c r="C31" s="272" t="s">
        <v>397</v>
      </c>
      <c r="D31" s="247">
        <v>25</v>
      </c>
      <c r="E31" s="73">
        <v>6</v>
      </c>
      <c r="F31" s="73">
        <v>8</v>
      </c>
      <c r="G31" s="73">
        <v>21</v>
      </c>
      <c r="H31" s="321">
        <v>21</v>
      </c>
      <c r="I31" s="247">
        <v>22</v>
      </c>
      <c r="J31" s="4">
        <f t="shared" si="0"/>
        <v>1</v>
      </c>
      <c r="K31" s="247">
        <v>9</v>
      </c>
      <c r="L31" s="247">
        <v>4</v>
      </c>
      <c r="M31" s="247">
        <v>100</v>
      </c>
      <c r="N31" s="4">
        <f t="shared" si="1"/>
        <v>2</v>
      </c>
      <c r="O31" s="247">
        <v>161</v>
      </c>
      <c r="P31" s="4">
        <f t="shared" si="22"/>
        <v>1</v>
      </c>
      <c r="Q31" s="247">
        <v>281</v>
      </c>
      <c r="R31" s="347" t="s">
        <v>183</v>
      </c>
      <c r="S31" s="247">
        <v>98</v>
      </c>
      <c r="T31" s="4">
        <f t="shared" si="3"/>
        <v>2</v>
      </c>
      <c r="U31" s="189"/>
      <c r="V31" s="4">
        <f t="shared" si="4"/>
        <v>0</v>
      </c>
      <c r="W31" s="286">
        <v>1296</v>
      </c>
      <c r="X31" s="5">
        <f t="shared" si="5"/>
        <v>7.12</v>
      </c>
      <c r="Y31" s="86">
        <f>IF(W31/(I31-F31)/13&gt;=1.5,1,0)</f>
        <v>1</v>
      </c>
      <c r="Z31" s="247">
        <v>242</v>
      </c>
      <c r="AA31" s="4">
        <f>IF(Z31/H31&gt;=3,1,0)</f>
        <v>1</v>
      </c>
      <c r="AB31" s="247">
        <v>99</v>
      </c>
      <c r="AC31" s="4">
        <f t="shared" si="7"/>
        <v>2</v>
      </c>
      <c r="AD31" s="247">
        <v>102</v>
      </c>
      <c r="AE31" s="4">
        <f t="shared" si="23"/>
        <v>2</v>
      </c>
      <c r="AF31" s="247">
        <v>1</v>
      </c>
      <c r="AG31" s="5">
        <f t="shared" si="9"/>
        <v>0.25</v>
      </c>
      <c r="AH31" s="135">
        <f t="shared" si="10"/>
        <v>0</v>
      </c>
      <c r="AI31" s="247">
        <v>99</v>
      </c>
      <c r="AJ31" s="6">
        <f t="shared" si="11"/>
        <v>4.5</v>
      </c>
      <c r="AK31" s="135">
        <f t="shared" si="12"/>
        <v>2</v>
      </c>
      <c r="AL31" s="247">
        <v>431</v>
      </c>
      <c r="AM31" s="6">
        <f t="shared" si="13"/>
        <v>17.239999999999998</v>
      </c>
      <c r="AN31" s="4">
        <f t="shared" si="14"/>
        <v>2</v>
      </c>
      <c r="AO31" s="99">
        <f>J31+N31+P31+T31+V31+Y31+AA31+AC31+AE31+AN31</f>
        <v>14</v>
      </c>
      <c r="AP31" s="99">
        <f>ROUND(AO31/($AO$2-$AH$2-$AK$2)*100,0)</f>
        <v>93</v>
      </c>
      <c r="AQ31" s="94" t="str">
        <f t="shared" si="16"/>
        <v>нет</v>
      </c>
      <c r="AR31" s="94" t="str">
        <f t="shared" si="17"/>
        <v>нет</v>
      </c>
      <c r="AS31" s="94" t="str">
        <f t="shared" si="18"/>
        <v>нет</v>
      </c>
    </row>
    <row r="32" spans="1:45" ht="30" hidden="1" customHeight="1">
      <c r="A32" s="10">
        <v>127</v>
      </c>
      <c r="B32" s="30" t="s">
        <v>81</v>
      </c>
      <c r="C32" s="269" t="s">
        <v>394</v>
      </c>
      <c r="D32" s="189">
        <v>72</v>
      </c>
      <c r="E32" s="73">
        <v>40</v>
      </c>
      <c r="F32" s="73">
        <v>60</v>
      </c>
      <c r="G32" s="73">
        <v>291</v>
      </c>
      <c r="H32" s="318">
        <v>294</v>
      </c>
      <c r="I32" s="189">
        <v>294</v>
      </c>
      <c r="J32" s="4">
        <f t="shared" si="0"/>
        <v>1</v>
      </c>
      <c r="K32" s="189">
        <v>40</v>
      </c>
      <c r="L32" s="189">
        <v>283</v>
      </c>
      <c r="M32" s="189">
        <v>100</v>
      </c>
      <c r="N32" s="4">
        <f t="shared" si="1"/>
        <v>2</v>
      </c>
      <c r="O32" s="189">
        <v>563</v>
      </c>
      <c r="P32" s="4">
        <f t="shared" si="22"/>
        <v>1</v>
      </c>
      <c r="Q32" s="189">
        <v>1077</v>
      </c>
      <c r="R32" s="339" t="s">
        <v>181</v>
      </c>
      <c r="S32" s="189">
        <v>98</v>
      </c>
      <c r="T32" s="4">
        <f t="shared" si="3"/>
        <v>2</v>
      </c>
      <c r="U32" s="189"/>
      <c r="V32" s="4">
        <f t="shared" si="4"/>
        <v>0</v>
      </c>
      <c r="W32" s="189">
        <v>14155</v>
      </c>
      <c r="X32" s="5">
        <f t="shared" si="5"/>
        <v>4.6500000000000004</v>
      </c>
      <c r="Y32" s="86">
        <f>IF(W32/(I32-F32)/13&gt;=1.5,1,0)</f>
        <v>1</v>
      </c>
      <c r="Z32" s="189">
        <v>1986</v>
      </c>
      <c r="AA32" s="86">
        <f>IF(Z32/I32&gt;=3,1,0)</f>
        <v>1</v>
      </c>
      <c r="AB32" s="189">
        <v>98</v>
      </c>
      <c r="AC32" s="4">
        <f t="shared" si="7"/>
        <v>2</v>
      </c>
      <c r="AD32" s="189">
        <v>82</v>
      </c>
      <c r="AE32" s="135">
        <f t="shared" si="23"/>
        <v>1</v>
      </c>
      <c r="AF32" s="189">
        <v>173</v>
      </c>
      <c r="AG32" s="5">
        <f t="shared" si="9"/>
        <v>0.61130742049469966</v>
      </c>
      <c r="AH32" s="135">
        <f t="shared" si="10"/>
        <v>0</v>
      </c>
      <c r="AI32" s="189">
        <v>0</v>
      </c>
      <c r="AJ32" s="6">
        <f t="shared" si="11"/>
        <v>0</v>
      </c>
      <c r="AK32" s="135">
        <f t="shared" si="12"/>
        <v>0</v>
      </c>
      <c r="AL32" s="189">
        <v>1636</v>
      </c>
      <c r="AM32" s="6">
        <f t="shared" si="13"/>
        <v>22.722222222222221</v>
      </c>
      <c r="AN32" s="4">
        <f t="shared" si="14"/>
        <v>2</v>
      </c>
      <c r="AO32" s="99">
        <f>J32+N32+P32+T32+V32+Y32+AA32+AC32+AN32</f>
        <v>12</v>
      </c>
      <c r="AP32" s="100">
        <f>ROUND(AO32/($AO$2-$AE$2-$AH$2-$AK$2)*100,0)</f>
        <v>92</v>
      </c>
      <c r="AQ32" s="94" t="str">
        <f t="shared" si="16"/>
        <v>нет</v>
      </c>
      <c r="AR32" s="94" t="str">
        <f t="shared" si="17"/>
        <v>нет</v>
      </c>
      <c r="AS32" s="94" t="str">
        <f t="shared" si="18"/>
        <v>нет</v>
      </c>
    </row>
    <row r="33" spans="1:45" ht="30" hidden="1" customHeight="1">
      <c r="A33" s="10">
        <v>7</v>
      </c>
      <c r="B33" s="30" t="s">
        <v>49</v>
      </c>
      <c r="C33" s="269" t="s">
        <v>252</v>
      </c>
      <c r="D33" s="247">
        <v>56</v>
      </c>
      <c r="E33" s="73">
        <v>23</v>
      </c>
      <c r="F33" s="73">
        <v>0</v>
      </c>
      <c r="G33" s="73">
        <v>517</v>
      </c>
      <c r="H33" s="248">
        <v>526</v>
      </c>
      <c r="I33" s="247">
        <v>520</v>
      </c>
      <c r="J33" s="4">
        <f t="shared" si="0"/>
        <v>1</v>
      </c>
      <c r="K33" s="247">
        <v>24</v>
      </c>
      <c r="L33" s="247">
        <v>743</v>
      </c>
      <c r="M33" s="247">
        <v>99</v>
      </c>
      <c r="N33" s="4">
        <f t="shared" si="1"/>
        <v>2</v>
      </c>
      <c r="O33" s="247">
        <v>734</v>
      </c>
      <c r="P33" s="4">
        <f t="shared" si="22"/>
        <v>1</v>
      </c>
      <c r="Q33" s="247">
        <v>935</v>
      </c>
      <c r="R33" s="146" t="s">
        <v>181</v>
      </c>
      <c r="S33" s="247">
        <v>91</v>
      </c>
      <c r="T33" s="4">
        <f t="shared" si="3"/>
        <v>2</v>
      </c>
      <c r="U33" s="189"/>
      <c r="V33" s="4">
        <f t="shared" si="4"/>
        <v>0</v>
      </c>
      <c r="W33" s="268">
        <v>21938</v>
      </c>
      <c r="X33" s="5">
        <f t="shared" si="5"/>
        <v>3.25</v>
      </c>
      <c r="Y33" s="4">
        <f t="shared" ref="Y33:Y44" si="24">IF(W33/(I33-F33)/13&gt;=2.5,1,0)</f>
        <v>1</v>
      </c>
      <c r="Z33" s="268">
        <v>7196</v>
      </c>
      <c r="AA33" s="4">
        <f t="shared" ref="AA33:AA64" si="25">IF(Z33/I33&gt;=6,1,0)</f>
        <v>1</v>
      </c>
      <c r="AB33" s="247">
        <v>92</v>
      </c>
      <c r="AC33" s="4">
        <f t="shared" si="7"/>
        <v>2</v>
      </c>
      <c r="AD33" s="247">
        <v>85</v>
      </c>
      <c r="AE33" s="4">
        <f t="shared" si="23"/>
        <v>1</v>
      </c>
      <c r="AF33" s="268">
        <v>5216</v>
      </c>
      <c r="AG33" s="5">
        <f t="shared" si="9"/>
        <v>7.0201884253028259</v>
      </c>
      <c r="AH33" s="4">
        <f t="shared" si="10"/>
        <v>2</v>
      </c>
      <c r="AI33" s="268">
        <v>8138</v>
      </c>
      <c r="AJ33" s="6">
        <f t="shared" si="11"/>
        <v>15.65</v>
      </c>
      <c r="AK33" s="4">
        <f t="shared" si="12"/>
        <v>2</v>
      </c>
      <c r="AL33" s="268">
        <v>2316</v>
      </c>
      <c r="AM33" s="6">
        <f t="shared" si="13"/>
        <v>41.357142857142854</v>
      </c>
      <c r="AN33" s="4">
        <f t="shared" si="14"/>
        <v>3</v>
      </c>
      <c r="AO33" s="97">
        <f t="shared" ref="AO33:AO53" si="26">J33+N33+P33+T33+V33+Y33+AA33+AC33+AE33+AH33+AK33+AN33</f>
        <v>18</v>
      </c>
      <c r="AP33" s="97">
        <f t="shared" ref="AP33:AP53" si="27">ROUND(AO33/$AO$2*100,0)</f>
        <v>90</v>
      </c>
      <c r="AQ33" s="94" t="str">
        <f t="shared" si="16"/>
        <v>нет</v>
      </c>
      <c r="AR33" s="94" t="str">
        <f t="shared" si="17"/>
        <v>нет</v>
      </c>
      <c r="AS33" s="94" t="str">
        <f t="shared" si="18"/>
        <v>нет</v>
      </c>
    </row>
    <row r="34" spans="1:45" ht="30" hidden="1" customHeight="1">
      <c r="A34" s="10">
        <v>18</v>
      </c>
      <c r="B34" s="15" t="s">
        <v>158</v>
      </c>
      <c r="C34" s="271" t="s">
        <v>255</v>
      </c>
      <c r="D34" s="247">
        <v>71</v>
      </c>
      <c r="E34" s="73">
        <v>33</v>
      </c>
      <c r="F34" s="73">
        <v>191</v>
      </c>
      <c r="G34" s="73">
        <v>857</v>
      </c>
      <c r="H34" s="248">
        <v>855</v>
      </c>
      <c r="I34" s="247">
        <v>861</v>
      </c>
      <c r="J34" s="4">
        <f t="shared" si="0"/>
        <v>1</v>
      </c>
      <c r="K34" s="247">
        <v>54</v>
      </c>
      <c r="L34" s="268">
        <v>1001</v>
      </c>
      <c r="M34" s="247">
        <v>100</v>
      </c>
      <c r="N34" s="4">
        <f t="shared" si="1"/>
        <v>2</v>
      </c>
      <c r="O34" s="268">
        <v>1761</v>
      </c>
      <c r="P34" s="4">
        <f t="shared" si="22"/>
        <v>1</v>
      </c>
      <c r="Q34" s="268">
        <v>1271</v>
      </c>
      <c r="R34" s="146" t="s">
        <v>181</v>
      </c>
      <c r="S34" s="247">
        <v>83</v>
      </c>
      <c r="T34" s="4">
        <f t="shared" si="3"/>
        <v>1</v>
      </c>
      <c r="U34" s="189"/>
      <c r="V34" s="4">
        <f t="shared" si="4"/>
        <v>0</v>
      </c>
      <c r="W34" s="268">
        <v>31464</v>
      </c>
      <c r="X34" s="5">
        <f t="shared" si="5"/>
        <v>3.61</v>
      </c>
      <c r="Y34" s="4">
        <f t="shared" si="24"/>
        <v>1</v>
      </c>
      <c r="Z34" s="268">
        <v>12222</v>
      </c>
      <c r="AA34" s="4">
        <f t="shared" si="25"/>
        <v>1</v>
      </c>
      <c r="AB34" s="247">
        <v>99</v>
      </c>
      <c r="AC34" s="4">
        <f t="shared" si="7"/>
        <v>2</v>
      </c>
      <c r="AD34" s="247">
        <v>100</v>
      </c>
      <c r="AE34" s="4">
        <f t="shared" si="23"/>
        <v>2</v>
      </c>
      <c r="AF34" s="268">
        <v>9296</v>
      </c>
      <c r="AG34" s="5">
        <f t="shared" si="9"/>
        <v>9.2867132867132867</v>
      </c>
      <c r="AH34" s="4">
        <f t="shared" si="10"/>
        <v>2</v>
      </c>
      <c r="AI34" s="268">
        <v>7370</v>
      </c>
      <c r="AJ34" s="6">
        <f t="shared" si="11"/>
        <v>8.5598141695702665</v>
      </c>
      <c r="AK34" s="4">
        <f t="shared" si="12"/>
        <v>2</v>
      </c>
      <c r="AL34" s="268">
        <v>3304</v>
      </c>
      <c r="AM34" s="6">
        <f t="shared" si="13"/>
        <v>46.535211267605632</v>
      </c>
      <c r="AN34" s="4">
        <f t="shared" si="14"/>
        <v>3</v>
      </c>
      <c r="AO34" s="97">
        <f t="shared" si="26"/>
        <v>18</v>
      </c>
      <c r="AP34" s="97">
        <f t="shared" si="27"/>
        <v>90</v>
      </c>
      <c r="AQ34" s="94" t="str">
        <f t="shared" si="16"/>
        <v>нет</v>
      </c>
      <c r="AR34" s="94" t="str">
        <f t="shared" si="17"/>
        <v>нет</v>
      </c>
      <c r="AS34" s="94" t="str">
        <f t="shared" si="18"/>
        <v>нет</v>
      </c>
    </row>
    <row r="35" spans="1:45" ht="30" hidden="1" customHeight="1">
      <c r="A35" s="10">
        <v>19</v>
      </c>
      <c r="B35" s="15" t="s">
        <v>221</v>
      </c>
      <c r="C35" s="271" t="s">
        <v>260</v>
      </c>
      <c r="D35" s="247">
        <v>31</v>
      </c>
      <c r="E35" s="73">
        <v>11</v>
      </c>
      <c r="F35" s="73">
        <v>24</v>
      </c>
      <c r="G35" s="73">
        <v>129</v>
      </c>
      <c r="H35" s="248">
        <v>130</v>
      </c>
      <c r="I35" s="247">
        <v>130</v>
      </c>
      <c r="J35" s="4">
        <f t="shared" si="0"/>
        <v>1</v>
      </c>
      <c r="K35" s="247">
        <v>14</v>
      </c>
      <c r="L35" s="268">
        <v>111</v>
      </c>
      <c r="M35" s="247">
        <v>100</v>
      </c>
      <c r="N35" s="4">
        <f t="shared" si="1"/>
        <v>2</v>
      </c>
      <c r="O35" s="268">
        <v>460</v>
      </c>
      <c r="P35" s="4">
        <f t="shared" si="22"/>
        <v>1</v>
      </c>
      <c r="Q35" s="268">
        <v>508</v>
      </c>
      <c r="R35" s="146" t="s">
        <v>181</v>
      </c>
      <c r="S35" s="247">
        <v>99</v>
      </c>
      <c r="T35" s="4">
        <f t="shared" si="3"/>
        <v>2</v>
      </c>
      <c r="U35" s="189"/>
      <c r="V35" s="4">
        <f t="shared" si="4"/>
        <v>0</v>
      </c>
      <c r="W35" s="268">
        <v>6300</v>
      </c>
      <c r="X35" s="5">
        <f t="shared" si="5"/>
        <v>4.57</v>
      </c>
      <c r="Y35" s="4">
        <f t="shared" si="24"/>
        <v>1</v>
      </c>
      <c r="Z35" s="268">
        <v>828</v>
      </c>
      <c r="AA35" s="4">
        <f t="shared" si="25"/>
        <v>1</v>
      </c>
      <c r="AB35" s="247">
        <v>100</v>
      </c>
      <c r="AC35" s="4">
        <f t="shared" si="7"/>
        <v>2</v>
      </c>
      <c r="AD35" s="247">
        <v>100</v>
      </c>
      <c r="AE35" s="4">
        <f t="shared" si="23"/>
        <v>2</v>
      </c>
      <c r="AF35" s="268">
        <v>1024</v>
      </c>
      <c r="AG35" s="5">
        <f t="shared" si="9"/>
        <v>9.2252252252252251</v>
      </c>
      <c r="AH35" s="4">
        <f t="shared" si="10"/>
        <v>2</v>
      </c>
      <c r="AI35" s="268">
        <v>314</v>
      </c>
      <c r="AJ35" s="6">
        <f t="shared" si="11"/>
        <v>2.4153846153846152</v>
      </c>
      <c r="AK35" s="4">
        <f t="shared" si="12"/>
        <v>1</v>
      </c>
      <c r="AL35" s="268">
        <v>826</v>
      </c>
      <c r="AM35" s="6">
        <f t="shared" si="13"/>
        <v>26.64516129032258</v>
      </c>
      <c r="AN35" s="4">
        <f t="shared" si="14"/>
        <v>3</v>
      </c>
      <c r="AO35" s="97">
        <f t="shared" si="26"/>
        <v>18</v>
      </c>
      <c r="AP35" s="97">
        <f t="shared" si="27"/>
        <v>90</v>
      </c>
      <c r="AQ35" s="94" t="str">
        <f t="shared" si="16"/>
        <v>нет</v>
      </c>
      <c r="AR35" s="94" t="str">
        <f t="shared" si="17"/>
        <v>нет</v>
      </c>
      <c r="AS35" s="94" t="str">
        <f t="shared" si="18"/>
        <v>нет</v>
      </c>
    </row>
    <row r="36" spans="1:45" ht="30" hidden="1" customHeight="1">
      <c r="A36" s="10">
        <v>20</v>
      </c>
      <c r="B36" s="15" t="s">
        <v>219</v>
      </c>
      <c r="C36" s="271" t="s">
        <v>262</v>
      </c>
      <c r="D36" s="247">
        <v>51</v>
      </c>
      <c r="E36" s="73">
        <v>19</v>
      </c>
      <c r="F36" s="73">
        <v>82</v>
      </c>
      <c r="G36" s="73">
        <v>425</v>
      </c>
      <c r="H36" s="248">
        <v>427</v>
      </c>
      <c r="I36" s="247">
        <v>433</v>
      </c>
      <c r="J36" s="4">
        <f t="shared" ref="J36:J67" si="28">IF(ABS((I36-H36)/H36)&lt;=0.1,1,0)</f>
        <v>1</v>
      </c>
      <c r="K36" s="247">
        <v>33</v>
      </c>
      <c r="L36" s="268">
        <v>471</v>
      </c>
      <c r="M36" s="247">
        <v>100</v>
      </c>
      <c r="N36" s="4">
        <f t="shared" ref="N36:N67" si="29">IF(M36&gt;=90,2,IF(M36&gt;=80,1,0))</f>
        <v>2</v>
      </c>
      <c r="O36" s="268">
        <v>1665</v>
      </c>
      <c r="P36" s="4">
        <f t="shared" si="22"/>
        <v>1</v>
      </c>
      <c r="Q36" s="268">
        <v>964</v>
      </c>
      <c r="R36" s="146" t="s">
        <v>181</v>
      </c>
      <c r="S36" s="243">
        <v>92</v>
      </c>
      <c r="T36" s="4">
        <f t="shared" ref="T36:T67" si="30">IF(S36&gt;=90,2,IF(S36&gt;=80,1,0))</f>
        <v>2</v>
      </c>
      <c r="U36" s="189"/>
      <c r="V36" s="4">
        <f t="shared" ref="V36:V67" si="31">IF(U36&gt;=90,2,IF(U36&gt;=80,1,0))</f>
        <v>0</v>
      </c>
      <c r="W36" s="268">
        <v>15420</v>
      </c>
      <c r="X36" s="5">
        <f t="shared" ref="X36:X67" si="32">ROUND($W36/($I36-$F36)/13,2)</f>
        <v>3.38</v>
      </c>
      <c r="Y36" s="4">
        <f t="shared" si="24"/>
        <v>1</v>
      </c>
      <c r="Z36" s="268">
        <v>5931</v>
      </c>
      <c r="AA36" s="4">
        <f t="shared" si="25"/>
        <v>1</v>
      </c>
      <c r="AB36" s="247">
        <v>100</v>
      </c>
      <c r="AC36" s="4">
        <f t="shared" ref="AC36:AC67" si="33">IF(AB36&gt;=90,2,IF(AB36&gt;=80,1,0))</f>
        <v>2</v>
      </c>
      <c r="AD36" s="247">
        <v>101</v>
      </c>
      <c r="AE36" s="4">
        <f t="shared" si="23"/>
        <v>2</v>
      </c>
      <c r="AF36" s="268">
        <v>980</v>
      </c>
      <c r="AG36" s="5">
        <f t="shared" ref="AG36:AG67" si="34">AF36/L36</f>
        <v>2.0806794055201698</v>
      </c>
      <c r="AH36" s="4">
        <f t="shared" ref="AH36:AH67" si="35">IF(AG36&gt;12,3,IF(AG36&gt;4,2,IF(AG36&gt;1,1,0)))</f>
        <v>1</v>
      </c>
      <c r="AI36" s="268">
        <v>5007</v>
      </c>
      <c r="AJ36" s="6">
        <f t="shared" ref="AJ36:AJ67" si="36">AI36/I36</f>
        <v>11.5635103926097</v>
      </c>
      <c r="AK36" s="4">
        <f t="shared" ref="AK36:AK67" si="37">IF(AJ36&gt;=4,2,IF(AJ36&gt;1,1,0))</f>
        <v>2</v>
      </c>
      <c r="AL36" s="268">
        <v>1510</v>
      </c>
      <c r="AM36" s="6">
        <f t="shared" ref="AM36:AM67" si="38">AL36/D36</f>
        <v>29.607843137254903</v>
      </c>
      <c r="AN36" s="4">
        <f t="shared" ref="AN36:AN67" si="39">IF(AM36&gt;23,3,IF(AM36&gt;12,2,IF(AM36&gt;4,1,0)))</f>
        <v>3</v>
      </c>
      <c r="AO36" s="97">
        <f t="shared" si="26"/>
        <v>18</v>
      </c>
      <c r="AP36" s="97">
        <f t="shared" si="27"/>
        <v>90</v>
      </c>
      <c r="AQ36" s="94" t="str">
        <f t="shared" si="16"/>
        <v>нет</v>
      </c>
      <c r="AR36" s="94" t="str">
        <f t="shared" si="17"/>
        <v>нет</v>
      </c>
      <c r="AS36" s="94" t="str">
        <f t="shared" si="18"/>
        <v>нет</v>
      </c>
    </row>
    <row r="37" spans="1:45" ht="30" hidden="1" customHeight="1">
      <c r="A37" s="10">
        <v>24</v>
      </c>
      <c r="B37" s="15" t="s">
        <v>224</v>
      </c>
      <c r="C37" s="271" t="s">
        <v>274</v>
      </c>
      <c r="D37" s="247">
        <v>21</v>
      </c>
      <c r="E37" s="74">
        <v>11</v>
      </c>
      <c r="F37" s="74">
        <v>33</v>
      </c>
      <c r="G37" s="74">
        <v>162</v>
      </c>
      <c r="H37" s="248">
        <v>167</v>
      </c>
      <c r="I37" s="247">
        <v>166</v>
      </c>
      <c r="J37" s="4">
        <f t="shared" si="28"/>
        <v>1</v>
      </c>
      <c r="K37" s="247">
        <v>11</v>
      </c>
      <c r="L37" s="268">
        <v>171</v>
      </c>
      <c r="M37" s="247">
        <v>99</v>
      </c>
      <c r="N37" s="4">
        <f t="shared" si="29"/>
        <v>2</v>
      </c>
      <c r="O37" s="268">
        <v>267</v>
      </c>
      <c r="P37" s="4">
        <f t="shared" si="22"/>
        <v>1</v>
      </c>
      <c r="Q37" s="268">
        <v>308</v>
      </c>
      <c r="R37" s="146" t="s">
        <v>181</v>
      </c>
      <c r="S37" s="247">
        <v>85</v>
      </c>
      <c r="T37" s="4">
        <f t="shared" si="30"/>
        <v>1</v>
      </c>
      <c r="U37" s="189"/>
      <c r="V37" s="4">
        <f t="shared" si="31"/>
        <v>0</v>
      </c>
      <c r="W37" s="268">
        <v>7273</v>
      </c>
      <c r="X37" s="5">
        <f t="shared" si="32"/>
        <v>4.21</v>
      </c>
      <c r="Y37" s="4">
        <f t="shared" si="24"/>
        <v>1</v>
      </c>
      <c r="Z37" s="268">
        <v>1000</v>
      </c>
      <c r="AA37" s="4">
        <f t="shared" si="25"/>
        <v>1</v>
      </c>
      <c r="AB37" s="247">
        <v>99</v>
      </c>
      <c r="AC37" s="4">
        <f t="shared" si="33"/>
        <v>2</v>
      </c>
      <c r="AD37" s="247">
        <v>99</v>
      </c>
      <c r="AE37" s="4">
        <f t="shared" si="23"/>
        <v>2</v>
      </c>
      <c r="AF37" s="268">
        <v>915</v>
      </c>
      <c r="AG37" s="5">
        <f t="shared" si="34"/>
        <v>5.3508771929824563</v>
      </c>
      <c r="AH37" s="4">
        <f t="shared" si="35"/>
        <v>2</v>
      </c>
      <c r="AI37" s="268">
        <v>2195</v>
      </c>
      <c r="AJ37" s="6">
        <f t="shared" si="36"/>
        <v>13.22289156626506</v>
      </c>
      <c r="AK37" s="4">
        <f t="shared" si="37"/>
        <v>2</v>
      </c>
      <c r="AL37" s="268">
        <v>786</v>
      </c>
      <c r="AM37" s="6">
        <f t="shared" si="38"/>
        <v>37.428571428571431</v>
      </c>
      <c r="AN37" s="4">
        <f t="shared" si="39"/>
        <v>3</v>
      </c>
      <c r="AO37" s="97">
        <f t="shared" si="26"/>
        <v>18</v>
      </c>
      <c r="AP37" s="97">
        <f t="shared" si="27"/>
        <v>90</v>
      </c>
      <c r="AQ37" s="94" t="str">
        <f t="shared" si="16"/>
        <v>нет</v>
      </c>
      <c r="AR37" s="94" t="str">
        <f t="shared" si="17"/>
        <v>нет</v>
      </c>
      <c r="AS37" s="94" t="str">
        <f t="shared" si="18"/>
        <v>нет</v>
      </c>
    </row>
    <row r="38" spans="1:45" ht="30" hidden="1" customHeight="1">
      <c r="A38" s="10">
        <v>36</v>
      </c>
      <c r="B38" s="15" t="s">
        <v>160</v>
      </c>
      <c r="C38" s="272" t="s">
        <v>277</v>
      </c>
      <c r="D38" s="247">
        <v>31</v>
      </c>
      <c r="E38" s="226">
        <v>11</v>
      </c>
      <c r="F38" s="226">
        <v>18</v>
      </c>
      <c r="G38" s="226">
        <v>123</v>
      </c>
      <c r="H38" s="248">
        <v>123</v>
      </c>
      <c r="I38" s="247">
        <v>120</v>
      </c>
      <c r="J38" s="4">
        <f t="shared" si="28"/>
        <v>1</v>
      </c>
      <c r="K38" s="247">
        <v>14</v>
      </c>
      <c r="L38" s="247">
        <v>100</v>
      </c>
      <c r="M38" s="247">
        <v>99</v>
      </c>
      <c r="N38" s="4">
        <f t="shared" si="29"/>
        <v>2</v>
      </c>
      <c r="O38" s="247">
        <v>371</v>
      </c>
      <c r="P38" s="4">
        <f t="shared" si="22"/>
        <v>1</v>
      </c>
      <c r="Q38" s="247">
        <v>483</v>
      </c>
      <c r="R38" s="146" t="s">
        <v>181</v>
      </c>
      <c r="S38" s="243">
        <v>96</v>
      </c>
      <c r="T38" s="4">
        <f t="shared" si="30"/>
        <v>2</v>
      </c>
      <c r="U38" s="189"/>
      <c r="V38" s="4">
        <f t="shared" si="31"/>
        <v>0</v>
      </c>
      <c r="W38" s="268">
        <v>4870</v>
      </c>
      <c r="X38" s="5">
        <f t="shared" si="32"/>
        <v>3.67</v>
      </c>
      <c r="Y38" s="4">
        <f t="shared" si="24"/>
        <v>1</v>
      </c>
      <c r="Z38" s="268">
        <v>1302</v>
      </c>
      <c r="AA38" s="4">
        <f t="shared" si="25"/>
        <v>1</v>
      </c>
      <c r="AB38" s="247">
        <v>94</v>
      </c>
      <c r="AC38" s="4">
        <f t="shared" si="33"/>
        <v>2</v>
      </c>
      <c r="AD38" s="247">
        <v>87</v>
      </c>
      <c r="AE38" s="4">
        <f t="shared" si="23"/>
        <v>1</v>
      </c>
      <c r="AF38" s="268">
        <v>971</v>
      </c>
      <c r="AG38" s="5">
        <f t="shared" si="34"/>
        <v>9.7100000000000009</v>
      </c>
      <c r="AH38" s="4">
        <f t="shared" si="35"/>
        <v>2</v>
      </c>
      <c r="AI38" s="268">
        <v>2561</v>
      </c>
      <c r="AJ38" s="6">
        <f t="shared" si="36"/>
        <v>21.341666666666665</v>
      </c>
      <c r="AK38" s="4">
        <f t="shared" si="37"/>
        <v>2</v>
      </c>
      <c r="AL38" s="268">
        <v>1316</v>
      </c>
      <c r="AM38" s="6">
        <f t="shared" si="38"/>
        <v>42.451612903225808</v>
      </c>
      <c r="AN38" s="4">
        <f t="shared" si="39"/>
        <v>3</v>
      </c>
      <c r="AO38" s="97">
        <f t="shared" si="26"/>
        <v>18</v>
      </c>
      <c r="AP38" s="97">
        <f t="shared" si="27"/>
        <v>90</v>
      </c>
      <c r="AQ38" s="94" t="str">
        <f t="shared" ref="AQ38:AQ55" si="40">IF(AND(OR($B$3="октябрь",$B$3="декабрь",$B$3="март",$B$3="май"),R38="четверть"),"выставляются","нет")</f>
        <v>нет</v>
      </c>
      <c r="AR38" s="94" t="str">
        <f t="shared" ref="AR38:AR55" si="41">IF(AND(OR($B$3="ноябрь",$B$3="февраль",$B$3="май"),$R38="триместр"),"выставляются","нет")</f>
        <v>нет</v>
      </c>
      <c r="AS38" s="94" t="str">
        <f t="shared" ref="AS38:AS55" si="42">IF(AND(OR($B$3="декабрь",$B$3="май"),$R38="полугодие"),"выставляются","нет")</f>
        <v>нет</v>
      </c>
    </row>
    <row r="39" spans="1:45" ht="30" hidden="1" customHeight="1">
      <c r="A39" s="10">
        <v>39</v>
      </c>
      <c r="B39" s="15" t="s">
        <v>161</v>
      </c>
      <c r="C39" s="271" t="s">
        <v>281</v>
      </c>
      <c r="D39" s="247">
        <v>35</v>
      </c>
      <c r="E39" s="225">
        <f>16+5+1</f>
        <v>22</v>
      </c>
      <c r="F39" s="225">
        <v>0</v>
      </c>
      <c r="G39" s="225">
        <v>403</v>
      </c>
      <c r="H39" s="248">
        <v>406</v>
      </c>
      <c r="I39" s="247">
        <v>404</v>
      </c>
      <c r="J39" s="4">
        <f t="shared" si="28"/>
        <v>1</v>
      </c>
      <c r="K39" s="247">
        <v>23</v>
      </c>
      <c r="L39" s="247">
        <v>472</v>
      </c>
      <c r="M39" s="247">
        <v>100</v>
      </c>
      <c r="N39" s="4">
        <f t="shared" si="29"/>
        <v>2</v>
      </c>
      <c r="O39" s="247">
        <v>493</v>
      </c>
      <c r="P39" s="4">
        <f t="shared" si="22"/>
        <v>1</v>
      </c>
      <c r="Q39" s="247">
        <v>745</v>
      </c>
      <c r="R39" s="334" t="s">
        <v>181</v>
      </c>
      <c r="S39" s="247">
        <v>100</v>
      </c>
      <c r="T39" s="4">
        <f t="shared" si="30"/>
        <v>2</v>
      </c>
      <c r="U39" s="189"/>
      <c r="V39" s="4">
        <f t="shared" si="31"/>
        <v>0</v>
      </c>
      <c r="W39" s="268">
        <v>18898</v>
      </c>
      <c r="X39" s="5">
        <f t="shared" si="32"/>
        <v>3.6</v>
      </c>
      <c r="Y39" s="4">
        <f t="shared" si="24"/>
        <v>1</v>
      </c>
      <c r="Z39" s="268">
        <v>4722</v>
      </c>
      <c r="AA39" s="4">
        <f t="shared" si="25"/>
        <v>1</v>
      </c>
      <c r="AB39" s="247">
        <v>96</v>
      </c>
      <c r="AC39" s="4">
        <f t="shared" si="33"/>
        <v>2</v>
      </c>
      <c r="AD39" s="247">
        <v>88</v>
      </c>
      <c r="AE39" s="4">
        <f t="shared" si="23"/>
        <v>1</v>
      </c>
      <c r="AF39" s="268">
        <v>3701</v>
      </c>
      <c r="AG39" s="5">
        <f t="shared" si="34"/>
        <v>7.8411016949152543</v>
      </c>
      <c r="AH39" s="4">
        <f t="shared" si="35"/>
        <v>2</v>
      </c>
      <c r="AI39" s="268">
        <v>5437</v>
      </c>
      <c r="AJ39" s="5">
        <f t="shared" si="36"/>
        <v>13.457920792079207</v>
      </c>
      <c r="AK39" s="4">
        <f t="shared" si="37"/>
        <v>2</v>
      </c>
      <c r="AL39" s="268">
        <v>1517</v>
      </c>
      <c r="AM39" s="6">
        <f t="shared" si="38"/>
        <v>43.342857142857142</v>
      </c>
      <c r="AN39" s="4">
        <f t="shared" si="39"/>
        <v>3</v>
      </c>
      <c r="AO39" s="97">
        <f t="shared" si="26"/>
        <v>18</v>
      </c>
      <c r="AP39" s="97">
        <f t="shared" si="27"/>
        <v>90</v>
      </c>
      <c r="AQ39" s="94" t="str">
        <f t="shared" si="40"/>
        <v>нет</v>
      </c>
      <c r="AR39" s="94" t="str">
        <f t="shared" si="41"/>
        <v>нет</v>
      </c>
      <c r="AS39" s="94" t="str">
        <f t="shared" si="42"/>
        <v>нет</v>
      </c>
    </row>
    <row r="40" spans="1:45" ht="30" hidden="1" customHeight="1">
      <c r="A40" s="10">
        <v>48</v>
      </c>
      <c r="B40" s="15" t="s">
        <v>198</v>
      </c>
      <c r="C40" s="271" t="s">
        <v>290</v>
      </c>
      <c r="D40" s="247">
        <v>61</v>
      </c>
      <c r="E40" s="225">
        <v>32</v>
      </c>
      <c r="F40" s="225">
        <v>140</v>
      </c>
      <c r="G40" s="225">
        <v>758</v>
      </c>
      <c r="H40" s="248">
        <v>777</v>
      </c>
      <c r="I40" s="247">
        <v>776</v>
      </c>
      <c r="J40" s="4">
        <f t="shared" si="28"/>
        <v>1</v>
      </c>
      <c r="K40" s="247">
        <v>38</v>
      </c>
      <c r="L40" s="247">
        <v>979</v>
      </c>
      <c r="M40" s="247">
        <v>99</v>
      </c>
      <c r="N40" s="4">
        <f t="shared" si="29"/>
        <v>2</v>
      </c>
      <c r="O40" s="268">
        <v>1015</v>
      </c>
      <c r="P40" s="4">
        <f t="shared" si="22"/>
        <v>1</v>
      </c>
      <c r="Q40" s="247">
        <v>985</v>
      </c>
      <c r="R40" s="334" t="s">
        <v>181</v>
      </c>
      <c r="S40" s="243">
        <v>93</v>
      </c>
      <c r="T40" s="4">
        <f t="shared" si="30"/>
        <v>2</v>
      </c>
      <c r="U40" s="189"/>
      <c r="V40" s="4">
        <f t="shared" si="31"/>
        <v>0</v>
      </c>
      <c r="W40" s="268">
        <v>22433</v>
      </c>
      <c r="X40" s="5">
        <f t="shared" si="32"/>
        <v>2.71</v>
      </c>
      <c r="Y40" s="4">
        <f t="shared" si="24"/>
        <v>1</v>
      </c>
      <c r="Z40" s="268">
        <v>6054</v>
      </c>
      <c r="AA40" s="4">
        <f t="shared" si="25"/>
        <v>1</v>
      </c>
      <c r="AB40" s="247">
        <v>94</v>
      </c>
      <c r="AC40" s="4">
        <f t="shared" si="33"/>
        <v>2</v>
      </c>
      <c r="AD40" s="247">
        <v>88</v>
      </c>
      <c r="AE40" s="4">
        <f t="shared" si="23"/>
        <v>1</v>
      </c>
      <c r="AF40" s="268">
        <v>10908</v>
      </c>
      <c r="AG40" s="6">
        <f t="shared" si="34"/>
        <v>11.141981613891726</v>
      </c>
      <c r="AH40" s="4">
        <f t="shared" si="35"/>
        <v>2</v>
      </c>
      <c r="AI40" s="268">
        <v>8838</v>
      </c>
      <c r="AJ40" s="6">
        <f t="shared" si="36"/>
        <v>11.389175257731958</v>
      </c>
      <c r="AK40" s="4">
        <f t="shared" si="37"/>
        <v>2</v>
      </c>
      <c r="AL40" s="268">
        <v>2652</v>
      </c>
      <c r="AM40" s="6">
        <f t="shared" si="38"/>
        <v>43.475409836065573</v>
      </c>
      <c r="AN40" s="4">
        <f t="shared" si="39"/>
        <v>3</v>
      </c>
      <c r="AO40" s="97">
        <f t="shared" si="26"/>
        <v>18</v>
      </c>
      <c r="AP40" s="97">
        <f t="shared" si="27"/>
        <v>90</v>
      </c>
      <c r="AQ40" s="94" t="str">
        <f t="shared" si="40"/>
        <v>нет</v>
      </c>
      <c r="AR40" s="94" t="str">
        <f t="shared" si="41"/>
        <v>нет</v>
      </c>
      <c r="AS40" s="94" t="str">
        <f t="shared" si="42"/>
        <v>нет</v>
      </c>
    </row>
    <row r="41" spans="1:45" ht="30" customHeight="1">
      <c r="A41" s="10">
        <v>49</v>
      </c>
      <c r="B41" s="15" t="s">
        <v>22</v>
      </c>
      <c r="C41" s="271" t="s">
        <v>292</v>
      </c>
      <c r="D41" s="247">
        <v>35</v>
      </c>
      <c r="E41" s="225">
        <v>11</v>
      </c>
      <c r="F41" s="225">
        <v>52</v>
      </c>
      <c r="G41" s="225">
        <v>281</v>
      </c>
      <c r="H41" s="248">
        <v>281</v>
      </c>
      <c r="I41" s="247">
        <v>281</v>
      </c>
      <c r="J41" s="4">
        <f t="shared" si="28"/>
        <v>1</v>
      </c>
      <c r="K41" s="247">
        <v>11</v>
      </c>
      <c r="L41" s="247">
        <v>439</v>
      </c>
      <c r="M41" s="247">
        <v>100</v>
      </c>
      <c r="N41" s="4">
        <f t="shared" si="29"/>
        <v>2</v>
      </c>
      <c r="O41" s="268">
        <v>854</v>
      </c>
      <c r="P41" s="4">
        <f t="shared" si="22"/>
        <v>1</v>
      </c>
      <c r="Q41" s="247">
        <v>457</v>
      </c>
      <c r="R41" s="334" t="s">
        <v>181</v>
      </c>
      <c r="S41" s="247">
        <v>59</v>
      </c>
      <c r="T41" s="4">
        <f t="shared" si="30"/>
        <v>0</v>
      </c>
      <c r="U41" s="189"/>
      <c r="V41" s="4">
        <f t="shared" si="31"/>
        <v>0</v>
      </c>
      <c r="W41" s="268">
        <v>9831</v>
      </c>
      <c r="X41" s="5">
        <f t="shared" si="32"/>
        <v>3.3</v>
      </c>
      <c r="Y41" s="4">
        <f t="shared" si="24"/>
        <v>1</v>
      </c>
      <c r="Z41" s="268">
        <v>3906</v>
      </c>
      <c r="AA41" s="4">
        <f t="shared" si="25"/>
        <v>1</v>
      </c>
      <c r="AB41" s="247">
        <v>96</v>
      </c>
      <c r="AC41" s="4">
        <f t="shared" si="33"/>
        <v>2</v>
      </c>
      <c r="AD41" s="247">
        <v>95</v>
      </c>
      <c r="AE41" s="4">
        <f t="shared" si="23"/>
        <v>2</v>
      </c>
      <c r="AF41" s="268">
        <v>7239</v>
      </c>
      <c r="AG41" s="6">
        <f t="shared" si="34"/>
        <v>16.489749430523919</v>
      </c>
      <c r="AH41" s="4">
        <f t="shared" si="35"/>
        <v>3</v>
      </c>
      <c r="AI41" s="268">
        <v>7577</v>
      </c>
      <c r="AJ41" s="6">
        <f t="shared" si="36"/>
        <v>26.964412811387902</v>
      </c>
      <c r="AK41" s="4">
        <f t="shared" si="37"/>
        <v>2</v>
      </c>
      <c r="AL41" s="268">
        <v>1246</v>
      </c>
      <c r="AM41" s="6">
        <f t="shared" si="38"/>
        <v>35.6</v>
      </c>
      <c r="AN41" s="4">
        <f t="shared" si="39"/>
        <v>3</v>
      </c>
      <c r="AO41" s="97">
        <f t="shared" si="26"/>
        <v>18</v>
      </c>
      <c r="AP41" s="97">
        <f t="shared" si="27"/>
        <v>90</v>
      </c>
      <c r="AQ41" s="94" t="str">
        <f t="shared" si="40"/>
        <v>нет</v>
      </c>
      <c r="AR41" s="94" t="str">
        <f t="shared" si="41"/>
        <v>нет</v>
      </c>
      <c r="AS41" s="94" t="str">
        <f t="shared" si="42"/>
        <v>нет</v>
      </c>
    </row>
    <row r="42" spans="1:45" ht="30" hidden="1" customHeight="1">
      <c r="A42" s="10">
        <v>54</v>
      </c>
      <c r="B42" s="15" t="s">
        <v>201</v>
      </c>
      <c r="C42" s="271" t="s">
        <v>298</v>
      </c>
      <c r="D42" s="247">
        <v>62</v>
      </c>
      <c r="E42" s="73">
        <v>31</v>
      </c>
      <c r="F42" s="73">
        <v>171</v>
      </c>
      <c r="G42" s="73">
        <v>771</v>
      </c>
      <c r="H42" s="248">
        <v>776</v>
      </c>
      <c r="I42" s="247">
        <v>775</v>
      </c>
      <c r="J42" s="4">
        <f t="shared" si="28"/>
        <v>1</v>
      </c>
      <c r="K42" s="247">
        <v>31</v>
      </c>
      <c r="L42" s="268">
        <v>834</v>
      </c>
      <c r="M42" s="247">
        <v>100</v>
      </c>
      <c r="N42" s="4">
        <f t="shared" si="29"/>
        <v>2</v>
      </c>
      <c r="O42" s="268">
        <v>952</v>
      </c>
      <c r="P42" s="4">
        <f t="shared" si="22"/>
        <v>1</v>
      </c>
      <c r="Q42" s="268">
        <v>888</v>
      </c>
      <c r="R42" s="291" t="s">
        <v>181</v>
      </c>
      <c r="S42" s="247">
        <v>89</v>
      </c>
      <c r="T42" s="4">
        <f t="shared" si="30"/>
        <v>1</v>
      </c>
      <c r="U42" s="189"/>
      <c r="V42" s="4">
        <f t="shared" si="31"/>
        <v>0</v>
      </c>
      <c r="W42" s="268">
        <v>23723</v>
      </c>
      <c r="X42" s="5">
        <f t="shared" si="32"/>
        <v>3.02</v>
      </c>
      <c r="Y42" s="4">
        <f t="shared" si="24"/>
        <v>1</v>
      </c>
      <c r="Z42" s="268">
        <v>11232</v>
      </c>
      <c r="AA42" s="4">
        <f t="shared" si="25"/>
        <v>1</v>
      </c>
      <c r="AB42" s="247">
        <v>97</v>
      </c>
      <c r="AC42" s="4">
        <f t="shared" si="33"/>
        <v>2</v>
      </c>
      <c r="AD42" s="247">
        <v>91</v>
      </c>
      <c r="AE42" s="4">
        <f t="shared" si="23"/>
        <v>2</v>
      </c>
      <c r="AF42" s="268">
        <v>8396</v>
      </c>
      <c r="AG42" s="5">
        <f t="shared" si="34"/>
        <v>10.067146282973621</v>
      </c>
      <c r="AH42" s="4">
        <f t="shared" si="35"/>
        <v>2</v>
      </c>
      <c r="AI42" s="268">
        <v>6591</v>
      </c>
      <c r="AJ42" s="6">
        <f t="shared" si="36"/>
        <v>8.5045161290322575</v>
      </c>
      <c r="AK42" s="4">
        <f t="shared" si="37"/>
        <v>2</v>
      </c>
      <c r="AL42" s="268">
        <v>2627</v>
      </c>
      <c r="AM42" s="6">
        <f t="shared" si="38"/>
        <v>42.37096774193548</v>
      </c>
      <c r="AN42" s="4">
        <f t="shared" si="39"/>
        <v>3</v>
      </c>
      <c r="AO42" s="97">
        <f t="shared" si="26"/>
        <v>18</v>
      </c>
      <c r="AP42" s="97">
        <f t="shared" si="27"/>
        <v>90</v>
      </c>
      <c r="AQ42" s="94" t="str">
        <f t="shared" si="40"/>
        <v>нет</v>
      </c>
      <c r="AR42" s="94" t="str">
        <f t="shared" si="41"/>
        <v>нет</v>
      </c>
      <c r="AS42" s="94" t="str">
        <f t="shared" si="42"/>
        <v>нет</v>
      </c>
    </row>
    <row r="43" spans="1:45" ht="30" hidden="1" customHeight="1">
      <c r="A43" s="10">
        <v>74</v>
      </c>
      <c r="B43" s="15" t="s">
        <v>154</v>
      </c>
      <c r="C43" s="272" t="s">
        <v>319</v>
      </c>
      <c r="D43" s="310">
        <v>20</v>
      </c>
      <c r="E43" s="73">
        <v>11</v>
      </c>
      <c r="F43" s="73">
        <v>11</v>
      </c>
      <c r="G43" s="73">
        <v>42</v>
      </c>
      <c r="H43" s="248">
        <v>42</v>
      </c>
      <c r="I43" s="310">
        <v>42</v>
      </c>
      <c r="J43" s="4">
        <f t="shared" si="28"/>
        <v>1</v>
      </c>
      <c r="K43" s="310">
        <v>17</v>
      </c>
      <c r="L43" s="286">
        <v>45</v>
      </c>
      <c r="M43" s="310">
        <v>100</v>
      </c>
      <c r="N43" s="4">
        <f t="shared" si="29"/>
        <v>2</v>
      </c>
      <c r="O43" s="286">
        <v>437</v>
      </c>
      <c r="P43" s="4">
        <f t="shared" si="22"/>
        <v>1</v>
      </c>
      <c r="Q43" s="286">
        <v>526</v>
      </c>
      <c r="R43" s="72" t="s">
        <v>181</v>
      </c>
      <c r="S43" s="286">
        <v>100</v>
      </c>
      <c r="T43" s="4">
        <f t="shared" si="30"/>
        <v>2</v>
      </c>
      <c r="U43" s="189"/>
      <c r="V43" s="4">
        <f t="shared" si="31"/>
        <v>0</v>
      </c>
      <c r="W43" s="286">
        <v>2035</v>
      </c>
      <c r="X43" s="5">
        <f t="shared" si="32"/>
        <v>5.05</v>
      </c>
      <c r="Y43" s="4">
        <f t="shared" si="24"/>
        <v>1</v>
      </c>
      <c r="Z43" s="286">
        <v>473</v>
      </c>
      <c r="AA43" s="4">
        <f t="shared" si="25"/>
        <v>1</v>
      </c>
      <c r="AB43" s="310">
        <v>100</v>
      </c>
      <c r="AC43" s="4">
        <f t="shared" si="33"/>
        <v>2</v>
      </c>
      <c r="AD43" s="310">
        <v>100</v>
      </c>
      <c r="AE43" s="4">
        <f t="shared" si="23"/>
        <v>2</v>
      </c>
      <c r="AF43" s="286">
        <v>72</v>
      </c>
      <c r="AG43" s="5">
        <f t="shared" si="34"/>
        <v>1.6</v>
      </c>
      <c r="AH43" s="4">
        <f t="shared" si="35"/>
        <v>1</v>
      </c>
      <c r="AI43" s="286">
        <v>221</v>
      </c>
      <c r="AJ43" s="6">
        <f t="shared" si="36"/>
        <v>5.2619047619047619</v>
      </c>
      <c r="AK43" s="4">
        <f t="shared" si="37"/>
        <v>2</v>
      </c>
      <c r="AL43" s="286">
        <v>706</v>
      </c>
      <c r="AM43" s="6">
        <f t="shared" si="38"/>
        <v>35.299999999999997</v>
      </c>
      <c r="AN43" s="4">
        <f t="shared" si="39"/>
        <v>3</v>
      </c>
      <c r="AO43" s="97">
        <f t="shared" si="26"/>
        <v>18</v>
      </c>
      <c r="AP43" s="97">
        <f t="shared" si="27"/>
        <v>90</v>
      </c>
      <c r="AQ43" s="94" t="str">
        <f t="shared" si="40"/>
        <v>нет</v>
      </c>
      <c r="AR43" s="94" t="str">
        <f t="shared" si="41"/>
        <v>нет</v>
      </c>
      <c r="AS43" s="94" t="str">
        <f t="shared" si="42"/>
        <v>нет</v>
      </c>
    </row>
    <row r="44" spans="1:45" ht="30" hidden="1" customHeight="1">
      <c r="A44" s="10">
        <v>86</v>
      </c>
      <c r="B44" s="15" t="s">
        <v>114</v>
      </c>
      <c r="C44" s="272" t="s">
        <v>332</v>
      </c>
      <c r="D44" s="189">
        <v>20</v>
      </c>
      <c r="E44" s="73">
        <v>11</v>
      </c>
      <c r="F44" s="73">
        <v>21</v>
      </c>
      <c r="G44" s="73">
        <v>87</v>
      </c>
      <c r="H44" s="248">
        <v>87</v>
      </c>
      <c r="I44" s="189">
        <v>87</v>
      </c>
      <c r="J44" s="4">
        <f t="shared" si="28"/>
        <v>1</v>
      </c>
      <c r="K44" s="189">
        <v>12</v>
      </c>
      <c r="L44" s="189">
        <v>62</v>
      </c>
      <c r="M44" s="189">
        <v>100</v>
      </c>
      <c r="N44" s="4">
        <f t="shared" si="29"/>
        <v>2</v>
      </c>
      <c r="O44" s="189">
        <v>433</v>
      </c>
      <c r="P44" s="4">
        <f t="shared" si="22"/>
        <v>1</v>
      </c>
      <c r="Q44" s="189">
        <v>347</v>
      </c>
      <c r="R44" s="72"/>
      <c r="S44" s="189">
        <v>93</v>
      </c>
      <c r="T44" s="4">
        <f t="shared" si="30"/>
        <v>2</v>
      </c>
      <c r="U44" s="189"/>
      <c r="V44" s="4">
        <f t="shared" si="31"/>
        <v>0</v>
      </c>
      <c r="W44" s="189">
        <v>4329</v>
      </c>
      <c r="X44" s="5">
        <f t="shared" si="32"/>
        <v>5.05</v>
      </c>
      <c r="Y44" s="4">
        <f t="shared" si="24"/>
        <v>1</v>
      </c>
      <c r="Z44" s="189">
        <v>1500</v>
      </c>
      <c r="AA44" s="4">
        <f t="shared" si="25"/>
        <v>1</v>
      </c>
      <c r="AB44" s="189">
        <v>96</v>
      </c>
      <c r="AC44" s="4">
        <f t="shared" si="33"/>
        <v>2</v>
      </c>
      <c r="AD44" s="189">
        <v>96</v>
      </c>
      <c r="AE44" s="4">
        <f t="shared" si="23"/>
        <v>2</v>
      </c>
      <c r="AF44" s="189">
        <v>175</v>
      </c>
      <c r="AG44" s="5">
        <f t="shared" si="34"/>
        <v>2.8225806451612905</v>
      </c>
      <c r="AH44" s="4">
        <f t="shared" si="35"/>
        <v>1</v>
      </c>
      <c r="AI44" s="189">
        <v>1254</v>
      </c>
      <c r="AJ44" s="6">
        <f t="shared" si="36"/>
        <v>14.413793103448276</v>
      </c>
      <c r="AK44" s="4">
        <f t="shared" si="37"/>
        <v>2</v>
      </c>
      <c r="AL44" s="189">
        <v>1025</v>
      </c>
      <c r="AM44" s="6">
        <f t="shared" si="38"/>
        <v>51.25</v>
      </c>
      <c r="AN44" s="4">
        <f t="shared" si="39"/>
        <v>3</v>
      </c>
      <c r="AO44" s="97">
        <f t="shared" si="26"/>
        <v>18</v>
      </c>
      <c r="AP44" s="97">
        <f t="shared" si="27"/>
        <v>90</v>
      </c>
      <c r="AQ44" s="94" t="str">
        <f t="shared" si="40"/>
        <v>нет</v>
      </c>
      <c r="AR44" s="94" t="str">
        <f t="shared" si="41"/>
        <v>нет</v>
      </c>
      <c r="AS44" s="94" t="str">
        <f t="shared" si="42"/>
        <v>нет</v>
      </c>
    </row>
    <row r="45" spans="1:45" ht="30" hidden="1" customHeight="1">
      <c r="A45" s="10">
        <v>96</v>
      </c>
      <c r="B45" s="38" t="s">
        <v>98</v>
      </c>
      <c r="C45" s="271" t="s">
        <v>335</v>
      </c>
      <c r="D45" s="189">
        <v>27</v>
      </c>
      <c r="E45" s="73">
        <v>18</v>
      </c>
      <c r="F45" s="73">
        <v>69</v>
      </c>
      <c r="G45" s="73">
        <v>401</v>
      </c>
      <c r="H45" s="318">
        <v>408</v>
      </c>
      <c r="I45" s="189">
        <v>409</v>
      </c>
      <c r="J45" s="4">
        <f t="shared" si="28"/>
        <v>1</v>
      </c>
      <c r="K45" s="189">
        <v>27</v>
      </c>
      <c r="L45" s="189">
        <v>502</v>
      </c>
      <c r="M45" s="189">
        <v>100</v>
      </c>
      <c r="N45" s="4">
        <f t="shared" si="29"/>
        <v>2</v>
      </c>
      <c r="O45" s="189">
        <v>646</v>
      </c>
      <c r="P45" s="4">
        <f t="shared" si="22"/>
        <v>1</v>
      </c>
      <c r="Q45" s="189">
        <v>662</v>
      </c>
      <c r="R45" s="175" t="s">
        <v>181</v>
      </c>
      <c r="S45" s="189">
        <v>96</v>
      </c>
      <c r="T45" s="4">
        <f t="shared" si="30"/>
        <v>2</v>
      </c>
      <c r="U45" s="189"/>
      <c r="V45" s="4">
        <f t="shared" si="31"/>
        <v>0</v>
      </c>
      <c r="W45" s="189">
        <v>14359</v>
      </c>
      <c r="X45" s="5">
        <f t="shared" si="32"/>
        <v>3.25</v>
      </c>
      <c r="Y45" s="4">
        <f>IF($W45/($I45-$F45)/13&gt;=2.5,1,0)</f>
        <v>1</v>
      </c>
      <c r="Z45" s="189">
        <v>5743</v>
      </c>
      <c r="AA45" s="4">
        <f t="shared" si="25"/>
        <v>1</v>
      </c>
      <c r="AB45" s="189">
        <v>100</v>
      </c>
      <c r="AC45" s="4">
        <f t="shared" si="33"/>
        <v>2</v>
      </c>
      <c r="AD45" s="189">
        <v>100</v>
      </c>
      <c r="AE45" s="4">
        <f t="shared" si="23"/>
        <v>2</v>
      </c>
      <c r="AF45" s="189">
        <v>3542</v>
      </c>
      <c r="AG45" s="5">
        <f t="shared" si="34"/>
        <v>7.0557768924302788</v>
      </c>
      <c r="AH45" s="4">
        <f t="shared" si="35"/>
        <v>2</v>
      </c>
      <c r="AI45" s="189">
        <v>1319</v>
      </c>
      <c r="AJ45" s="6">
        <f t="shared" si="36"/>
        <v>3.2249388753056234</v>
      </c>
      <c r="AK45" s="4">
        <f t="shared" si="37"/>
        <v>1</v>
      </c>
      <c r="AL45" s="189">
        <v>1430</v>
      </c>
      <c r="AM45" s="6">
        <f t="shared" si="38"/>
        <v>52.962962962962962</v>
      </c>
      <c r="AN45" s="4">
        <f t="shared" si="39"/>
        <v>3</v>
      </c>
      <c r="AO45" s="97">
        <f t="shared" si="26"/>
        <v>18</v>
      </c>
      <c r="AP45" s="97">
        <f t="shared" si="27"/>
        <v>90</v>
      </c>
      <c r="AQ45" s="94" t="str">
        <f t="shared" si="40"/>
        <v>нет</v>
      </c>
      <c r="AR45" s="94" t="str">
        <f t="shared" si="41"/>
        <v>нет</v>
      </c>
      <c r="AS45" s="94" t="str">
        <f t="shared" si="42"/>
        <v>нет</v>
      </c>
    </row>
    <row r="46" spans="1:45" ht="30" hidden="1" customHeight="1">
      <c r="A46" s="10">
        <v>109</v>
      </c>
      <c r="B46" s="37" t="s">
        <v>69</v>
      </c>
      <c r="C46" s="277" t="s">
        <v>356</v>
      </c>
      <c r="D46" s="243">
        <v>25</v>
      </c>
      <c r="E46" s="73">
        <v>11</v>
      </c>
      <c r="F46" s="73">
        <v>20</v>
      </c>
      <c r="G46" s="73">
        <v>141</v>
      </c>
      <c r="H46" s="321">
        <v>139</v>
      </c>
      <c r="I46" s="243">
        <v>138</v>
      </c>
      <c r="J46" s="4">
        <f t="shared" si="28"/>
        <v>1</v>
      </c>
      <c r="K46" s="243">
        <v>18</v>
      </c>
      <c r="L46" s="243">
        <v>142</v>
      </c>
      <c r="M46" s="243">
        <v>100</v>
      </c>
      <c r="N46" s="4">
        <f t="shared" si="29"/>
        <v>2</v>
      </c>
      <c r="O46" s="243">
        <v>440</v>
      </c>
      <c r="P46" s="4">
        <f t="shared" si="22"/>
        <v>1</v>
      </c>
      <c r="Q46" s="243">
        <v>506</v>
      </c>
      <c r="R46" s="167" t="s">
        <v>181</v>
      </c>
      <c r="S46" s="243">
        <v>89</v>
      </c>
      <c r="T46" s="4">
        <f t="shared" si="30"/>
        <v>1</v>
      </c>
      <c r="U46" s="189"/>
      <c r="V46" s="4">
        <f t="shared" si="31"/>
        <v>0</v>
      </c>
      <c r="W46" s="243">
        <v>4358</v>
      </c>
      <c r="X46" s="5">
        <f t="shared" si="32"/>
        <v>2.84</v>
      </c>
      <c r="Y46" s="4">
        <f>IF(W46/(I46-F46)/13&gt;=2.5,1,0)</f>
        <v>1</v>
      </c>
      <c r="Z46" s="243">
        <v>1947</v>
      </c>
      <c r="AA46" s="4">
        <f t="shared" si="25"/>
        <v>1</v>
      </c>
      <c r="AB46" s="243">
        <v>97</v>
      </c>
      <c r="AC46" s="4">
        <f t="shared" si="33"/>
        <v>2</v>
      </c>
      <c r="AD46" s="243">
        <v>95</v>
      </c>
      <c r="AE46" s="4">
        <f t="shared" si="23"/>
        <v>2</v>
      </c>
      <c r="AF46" s="243">
        <v>1170</v>
      </c>
      <c r="AG46" s="5">
        <f t="shared" si="34"/>
        <v>8.23943661971831</v>
      </c>
      <c r="AH46" s="4">
        <f t="shared" si="35"/>
        <v>2</v>
      </c>
      <c r="AI46" s="243">
        <v>600</v>
      </c>
      <c r="AJ46" s="6">
        <f t="shared" si="36"/>
        <v>4.3478260869565215</v>
      </c>
      <c r="AK46" s="4">
        <f t="shared" si="37"/>
        <v>2</v>
      </c>
      <c r="AL46" s="243">
        <v>816</v>
      </c>
      <c r="AM46" s="6">
        <f t="shared" si="38"/>
        <v>32.64</v>
      </c>
      <c r="AN46" s="4">
        <f t="shared" si="39"/>
        <v>3</v>
      </c>
      <c r="AO46" s="97">
        <f t="shared" si="26"/>
        <v>18</v>
      </c>
      <c r="AP46" s="97">
        <f t="shared" si="27"/>
        <v>90</v>
      </c>
      <c r="AQ46" s="94" t="str">
        <f t="shared" si="40"/>
        <v>нет</v>
      </c>
      <c r="AR46" s="94" t="str">
        <f t="shared" si="41"/>
        <v>нет</v>
      </c>
      <c r="AS46" s="94" t="str">
        <f t="shared" si="42"/>
        <v>нет</v>
      </c>
    </row>
    <row r="47" spans="1:45" ht="30" hidden="1" customHeight="1">
      <c r="A47" s="10">
        <v>117</v>
      </c>
      <c r="B47" s="30" t="s">
        <v>131</v>
      </c>
      <c r="C47" s="269" t="s">
        <v>359</v>
      </c>
      <c r="D47" s="189">
        <v>20</v>
      </c>
      <c r="E47" s="74">
        <v>11</v>
      </c>
      <c r="F47" s="74">
        <v>26</v>
      </c>
      <c r="G47" s="316">
        <v>149</v>
      </c>
      <c r="H47" s="321">
        <v>150</v>
      </c>
      <c r="I47" s="189">
        <v>151</v>
      </c>
      <c r="J47" s="32">
        <f t="shared" si="28"/>
        <v>1</v>
      </c>
      <c r="K47" s="189">
        <v>11</v>
      </c>
      <c r="L47" s="189">
        <v>136</v>
      </c>
      <c r="M47" s="189">
        <v>100</v>
      </c>
      <c r="N47" s="32">
        <f t="shared" si="29"/>
        <v>2</v>
      </c>
      <c r="O47" s="189">
        <v>545</v>
      </c>
      <c r="P47" s="32">
        <f t="shared" si="22"/>
        <v>1</v>
      </c>
      <c r="Q47" s="189">
        <v>429</v>
      </c>
      <c r="R47" s="132"/>
      <c r="S47" s="189">
        <v>86</v>
      </c>
      <c r="T47" s="4">
        <f t="shared" si="30"/>
        <v>1</v>
      </c>
      <c r="U47" s="189"/>
      <c r="V47" s="4">
        <f t="shared" si="31"/>
        <v>0</v>
      </c>
      <c r="W47" s="189">
        <v>6178</v>
      </c>
      <c r="X47" s="33">
        <f t="shared" si="32"/>
        <v>3.8</v>
      </c>
      <c r="Y47" s="32">
        <f>IF(W47/(I47-F47)/13&gt;=2.5,1,0)</f>
        <v>1</v>
      </c>
      <c r="Z47" s="189">
        <v>1440</v>
      </c>
      <c r="AA47" s="32">
        <f t="shared" si="25"/>
        <v>1</v>
      </c>
      <c r="AB47" s="189">
        <v>99</v>
      </c>
      <c r="AC47" s="32">
        <f t="shared" si="33"/>
        <v>2</v>
      </c>
      <c r="AD47" s="189">
        <v>99</v>
      </c>
      <c r="AE47" s="32">
        <f t="shared" si="23"/>
        <v>2</v>
      </c>
      <c r="AF47" s="189">
        <v>1220</v>
      </c>
      <c r="AG47" s="33">
        <f t="shared" si="34"/>
        <v>8.9705882352941178</v>
      </c>
      <c r="AH47" s="32">
        <f t="shared" si="35"/>
        <v>2</v>
      </c>
      <c r="AI47" s="189">
        <v>1921</v>
      </c>
      <c r="AJ47" s="33">
        <f t="shared" si="36"/>
        <v>12.721854304635762</v>
      </c>
      <c r="AK47" s="32">
        <f t="shared" si="37"/>
        <v>2</v>
      </c>
      <c r="AL47" s="189">
        <v>1081</v>
      </c>
      <c r="AM47" s="34">
        <f t="shared" si="38"/>
        <v>54.05</v>
      </c>
      <c r="AN47" s="32">
        <f t="shared" si="39"/>
        <v>3</v>
      </c>
      <c r="AO47" s="97">
        <f t="shared" si="26"/>
        <v>18</v>
      </c>
      <c r="AP47" s="98">
        <f t="shared" si="27"/>
        <v>90</v>
      </c>
      <c r="AQ47" s="94" t="str">
        <f t="shared" si="40"/>
        <v>нет</v>
      </c>
      <c r="AR47" s="94" t="str">
        <f t="shared" si="41"/>
        <v>нет</v>
      </c>
      <c r="AS47" s="94" t="str">
        <f t="shared" si="42"/>
        <v>нет</v>
      </c>
    </row>
    <row r="48" spans="1:45" ht="30" hidden="1" customHeight="1">
      <c r="A48" s="10">
        <v>118</v>
      </c>
      <c r="B48" s="30" t="s">
        <v>129</v>
      </c>
      <c r="C48" s="269" t="s">
        <v>360</v>
      </c>
      <c r="D48" s="189">
        <v>23</v>
      </c>
      <c r="E48" s="74">
        <v>16</v>
      </c>
      <c r="F48" s="74">
        <v>57</v>
      </c>
      <c r="G48" s="316">
        <v>236</v>
      </c>
      <c r="H48" s="321">
        <v>251</v>
      </c>
      <c r="I48" s="189">
        <v>237</v>
      </c>
      <c r="J48" s="32">
        <f t="shared" si="28"/>
        <v>1</v>
      </c>
      <c r="K48" s="189">
        <v>18</v>
      </c>
      <c r="L48" s="189">
        <v>232</v>
      </c>
      <c r="M48" s="189">
        <v>100</v>
      </c>
      <c r="N48" s="32">
        <f t="shared" si="29"/>
        <v>2</v>
      </c>
      <c r="O48" s="189">
        <v>599</v>
      </c>
      <c r="P48" s="32">
        <f t="shared" si="22"/>
        <v>1</v>
      </c>
      <c r="Q48" s="189">
        <v>486</v>
      </c>
      <c r="R48" s="132"/>
      <c r="S48" s="189">
        <v>83</v>
      </c>
      <c r="T48" s="4">
        <f t="shared" si="30"/>
        <v>1</v>
      </c>
      <c r="U48" s="189"/>
      <c r="V48" s="4">
        <f t="shared" si="31"/>
        <v>0</v>
      </c>
      <c r="W48" s="189">
        <v>7570</v>
      </c>
      <c r="X48" s="33">
        <f t="shared" si="32"/>
        <v>3.24</v>
      </c>
      <c r="Y48" s="32">
        <f>IF(W48/(I48-F48)/13&gt;=2.5,1,0)</f>
        <v>1</v>
      </c>
      <c r="Z48" s="189">
        <v>2892</v>
      </c>
      <c r="AA48" s="32">
        <f t="shared" si="25"/>
        <v>1</v>
      </c>
      <c r="AB48" s="189">
        <v>100</v>
      </c>
      <c r="AC48" s="32">
        <f t="shared" si="33"/>
        <v>2</v>
      </c>
      <c r="AD48" s="189">
        <v>100</v>
      </c>
      <c r="AE48" s="32">
        <f t="shared" si="23"/>
        <v>2</v>
      </c>
      <c r="AF48" s="189">
        <v>1908</v>
      </c>
      <c r="AG48" s="33">
        <f t="shared" si="34"/>
        <v>8.2241379310344822</v>
      </c>
      <c r="AH48" s="32">
        <f t="shared" si="35"/>
        <v>2</v>
      </c>
      <c r="AI48" s="189">
        <v>1453</v>
      </c>
      <c r="AJ48" s="33">
        <f t="shared" si="36"/>
        <v>6.1308016877637135</v>
      </c>
      <c r="AK48" s="32">
        <f t="shared" si="37"/>
        <v>2</v>
      </c>
      <c r="AL48" s="189">
        <v>1134</v>
      </c>
      <c r="AM48" s="34">
        <f t="shared" si="38"/>
        <v>49.304347826086953</v>
      </c>
      <c r="AN48" s="32">
        <f t="shared" si="39"/>
        <v>3</v>
      </c>
      <c r="AO48" s="97">
        <f t="shared" si="26"/>
        <v>18</v>
      </c>
      <c r="AP48" s="98">
        <f t="shared" si="27"/>
        <v>90</v>
      </c>
      <c r="AQ48" s="94" t="str">
        <f t="shared" si="40"/>
        <v>нет</v>
      </c>
      <c r="AR48" s="94" t="str">
        <f t="shared" si="41"/>
        <v>нет</v>
      </c>
      <c r="AS48" s="94" t="str">
        <f t="shared" si="42"/>
        <v>нет</v>
      </c>
    </row>
    <row r="49" spans="1:45" ht="30" hidden="1" customHeight="1">
      <c r="A49" s="10">
        <v>119</v>
      </c>
      <c r="B49" s="30" t="s">
        <v>107</v>
      </c>
      <c r="C49" s="269" t="s">
        <v>361</v>
      </c>
      <c r="D49" s="189">
        <v>66</v>
      </c>
      <c r="E49" s="74">
        <v>32</v>
      </c>
      <c r="F49" s="74">
        <v>204</v>
      </c>
      <c r="G49" s="316">
        <v>792</v>
      </c>
      <c r="H49" s="321">
        <v>788</v>
      </c>
      <c r="I49" s="189">
        <v>794</v>
      </c>
      <c r="J49" s="32">
        <f t="shared" si="28"/>
        <v>1</v>
      </c>
      <c r="K49" s="189">
        <v>32</v>
      </c>
      <c r="L49" s="189">
        <v>1177</v>
      </c>
      <c r="M49" s="189">
        <v>100</v>
      </c>
      <c r="N49" s="32">
        <f t="shared" si="29"/>
        <v>2</v>
      </c>
      <c r="O49" s="189">
        <v>951</v>
      </c>
      <c r="P49" s="32">
        <f t="shared" si="22"/>
        <v>1</v>
      </c>
      <c r="Q49" s="189">
        <v>857</v>
      </c>
      <c r="R49" s="132"/>
      <c r="S49" s="189">
        <v>91</v>
      </c>
      <c r="T49" s="4">
        <f t="shared" si="30"/>
        <v>2</v>
      </c>
      <c r="U49" s="189"/>
      <c r="V49" s="4">
        <f t="shared" si="31"/>
        <v>0</v>
      </c>
      <c r="W49" s="189">
        <v>23411</v>
      </c>
      <c r="X49" s="33">
        <f t="shared" si="32"/>
        <v>3.05</v>
      </c>
      <c r="Y49" s="32">
        <f>IF(W49/(I49-F49)/13&gt;=2.5,1,0)</f>
        <v>1</v>
      </c>
      <c r="Z49" s="189">
        <v>11020</v>
      </c>
      <c r="AA49" s="32">
        <f t="shared" si="25"/>
        <v>1</v>
      </c>
      <c r="AB49" s="189">
        <v>98</v>
      </c>
      <c r="AC49" s="32">
        <f t="shared" si="33"/>
        <v>2</v>
      </c>
      <c r="AD49" s="189">
        <v>92</v>
      </c>
      <c r="AE49" s="32">
        <f t="shared" si="23"/>
        <v>2</v>
      </c>
      <c r="AF49" s="189">
        <v>4501</v>
      </c>
      <c r="AG49" s="33">
        <f t="shared" si="34"/>
        <v>3.8241291418861514</v>
      </c>
      <c r="AH49" s="32">
        <f t="shared" si="35"/>
        <v>1</v>
      </c>
      <c r="AI49" s="189">
        <v>6565</v>
      </c>
      <c r="AJ49" s="33">
        <f t="shared" si="36"/>
        <v>8.2682619647355171</v>
      </c>
      <c r="AK49" s="32">
        <f t="shared" si="37"/>
        <v>2</v>
      </c>
      <c r="AL49" s="189">
        <v>3165</v>
      </c>
      <c r="AM49" s="34">
        <f t="shared" si="38"/>
        <v>47.954545454545453</v>
      </c>
      <c r="AN49" s="32">
        <f t="shared" si="39"/>
        <v>3</v>
      </c>
      <c r="AO49" s="97">
        <f t="shared" si="26"/>
        <v>18</v>
      </c>
      <c r="AP49" s="98">
        <f t="shared" si="27"/>
        <v>90</v>
      </c>
      <c r="AQ49" s="94" t="str">
        <f t="shared" si="40"/>
        <v>нет</v>
      </c>
      <c r="AR49" s="94" t="str">
        <f t="shared" si="41"/>
        <v>нет</v>
      </c>
      <c r="AS49" s="94" t="str">
        <f t="shared" si="42"/>
        <v>нет</v>
      </c>
    </row>
    <row r="50" spans="1:45" ht="30" customHeight="1">
      <c r="A50" s="10">
        <v>128</v>
      </c>
      <c r="B50" s="294" t="s">
        <v>77</v>
      </c>
      <c r="C50" s="276" t="s">
        <v>365</v>
      </c>
      <c r="D50" s="189">
        <v>55</v>
      </c>
      <c r="E50" s="73">
        <v>41</v>
      </c>
      <c r="F50" s="73">
        <v>240</v>
      </c>
      <c r="G50" s="3">
        <v>1168</v>
      </c>
      <c r="H50" s="318">
        <v>1198</v>
      </c>
      <c r="I50" s="189">
        <v>1198</v>
      </c>
      <c r="J50" s="4">
        <f t="shared" si="28"/>
        <v>1</v>
      </c>
      <c r="K50" s="189">
        <v>47</v>
      </c>
      <c r="L50" s="189">
        <v>1293</v>
      </c>
      <c r="M50" s="189">
        <v>100</v>
      </c>
      <c r="N50" s="4">
        <f t="shared" si="29"/>
        <v>2</v>
      </c>
      <c r="O50" s="189">
        <v>937</v>
      </c>
      <c r="P50" s="4">
        <f t="shared" si="22"/>
        <v>1</v>
      </c>
      <c r="Q50" s="189">
        <v>1416</v>
      </c>
      <c r="R50" s="147" t="s">
        <v>181</v>
      </c>
      <c r="S50" s="189">
        <v>75</v>
      </c>
      <c r="T50" s="4">
        <f t="shared" si="30"/>
        <v>0</v>
      </c>
      <c r="U50" s="189"/>
      <c r="V50" s="4">
        <f t="shared" si="31"/>
        <v>0</v>
      </c>
      <c r="W50" s="189">
        <v>37572</v>
      </c>
      <c r="X50" s="5">
        <f t="shared" si="32"/>
        <v>3.02</v>
      </c>
      <c r="Y50" s="4">
        <f>IF(W50/(I50-F50)/13&gt;=5/2,1,0)</f>
        <v>1</v>
      </c>
      <c r="Z50" s="189">
        <v>16665</v>
      </c>
      <c r="AA50" s="4">
        <f t="shared" si="25"/>
        <v>1</v>
      </c>
      <c r="AB50" s="189">
        <v>99</v>
      </c>
      <c r="AC50" s="4">
        <f t="shared" si="33"/>
        <v>2</v>
      </c>
      <c r="AD50" s="189">
        <v>100</v>
      </c>
      <c r="AE50" s="4">
        <f t="shared" si="23"/>
        <v>2</v>
      </c>
      <c r="AF50" s="189">
        <v>18079</v>
      </c>
      <c r="AG50" s="5">
        <f t="shared" si="34"/>
        <v>13.982211910286157</v>
      </c>
      <c r="AH50" s="4">
        <f t="shared" si="35"/>
        <v>3</v>
      </c>
      <c r="AI50" s="189">
        <v>11274</v>
      </c>
      <c r="AJ50" s="6">
        <f t="shared" si="36"/>
        <v>9.4106844741235385</v>
      </c>
      <c r="AK50" s="4">
        <f t="shared" si="37"/>
        <v>2</v>
      </c>
      <c r="AL50" s="189">
        <v>3906</v>
      </c>
      <c r="AM50" s="6">
        <f t="shared" si="38"/>
        <v>71.018181818181816</v>
      </c>
      <c r="AN50" s="4">
        <f t="shared" si="39"/>
        <v>3</v>
      </c>
      <c r="AO50" s="97">
        <f t="shared" si="26"/>
        <v>18</v>
      </c>
      <c r="AP50" s="97">
        <f t="shared" si="27"/>
        <v>90</v>
      </c>
      <c r="AQ50" s="94" t="str">
        <f t="shared" si="40"/>
        <v>нет</v>
      </c>
      <c r="AR50" s="94" t="str">
        <f t="shared" si="41"/>
        <v>нет</v>
      </c>
      <c r="AS50" s="94" t="str">
        <f t="shared" si="42"/>
        <v>нет</v>
      </c>
    </row>
    <row r="51" spans="1:45" ht="27" hidden="1" customHeight="1">
      <c r="A51" s="10">
        <v>129</v>
      </c>
      <c r="B51" s="300" t="s">
        <v>203</v>
      </c>
      <c r="C51" s="276" t="s">
        <v>372</v>
      </c>
      <c r="D51" s="189">
        <v>47</v>
      </c>
      <c r="E51" s="225">
        <v>24</v>
      </c>
      <c r="F51" s="225">
        <v>245</v>
      </c>
      <c r="G51" s="225">
        <v>733</v>
      </c>
      <c r="H51" s="318">
        <v>745</v>
      </c>
      <c r="I51" s="189">
        <v>735</v>
      </c>
      <c r="J51" s="4">
        <f t="shared" si="28"/>
        <v>1</v>
      </c>
      <c r="K51" s="189">
        <v>24</v>
      </c>
      <c r="L51" s="189">
        <v>947</v>
      </c>
      <c r="M51" s="189">
        <v>100</v>
      </c>
      <c r="N51" s="4">
        <f t="shared" si="29"/>
        <v>2</v>
      </c>
      <c r="O51" s="189">
        <v>466</v>
      </c>
      <c r="P51" s="4">
        <f t="shared" si="22"/>
        <v>1</v>
      </c>
      <c r="Q51" s="189">
        <v>629</v>
      </c>
      <c r="R51" s="175" t="s">
        <v>181</v>
      </c>
      <c r="S51" s="189">
        <v>82</v>
      </c>
      <c r="T51" s="4">
        <f t="shared" si="30"/>
        <v>1</v>
      </c>
      <c r="U51" s="189"/>
      <c r="V51" s="4">
        <f t="shared" si="31"/>
        <v>0</v>
      </c>
      <c r="W51" s="189">
        <v>16321</v>
      </c>
      <c r="X51" s="5">
        <f t="shared" si="32"/>
        <v>2.56</v>
      </c>
      <c r="Y51" s="4">
        <f>IF(W51/(I51-F51)/13&gt;=5/2,1,0)</f>
        <v>1</v>
      </c>
      <c r="Z51" s="189">
        <v>7034</v>
      </c>
      <c r="AA51" s="4">
        <f t="shared" si="25"/>
        <v>1</v>
      </c>
      <c r="AB51" s="189">
        <v>97</v>
      </c>
      <c r="AC51" s="4">
        <f t="shared" si="33"/>
        <v>2</v>
      </c>
      <c r="AD51" s="189">
        <v>94</v>
      </c>
      <c r="AE51" s="4">
        <f t="shared" si="23"/>
        <v>2</v>
      </c>
      <c r="AF51" s="189">
        <v>4762</v>
      </c>
      <c r="AG51" s="5">
        <f t="shared" si="34"/>
        <v>5.0285110876451951</v>
      </c>
      <c r="AH51" s="4">
        <f t="shared" si="35"/>
        <v>2</v>
      </c>
      <c r="AI51" s="189">
        <v>11622</v>
      </c>
      <c r="AJ51" s="6">
        <f t="shared" si="36"/>
        <v>15.812244897959184</v>
      </c>
      <c r="AK51" s="4">
        <f t="shared" si="37"/>
        <v>2</v>
      </c>
      <c r="AL51" s="189">
        <v>2745</v>
      </c>
      <c r="AM51" s="6">
        <f t="shared" si="38"/>
        <v>58.404255319148938</v>
      </c>
      <c r="AN51" s="4">
        <f t="shared" si="39"/>
        <v>3</v>
      </c>
      <c r="AO51" s="97">
        <f t="shared" si="26"/>
        <v>18</v>
      </c>
      <c r="AP51" s="97">
        <f t="shared" si="27"/>
        <v>90</v>
      </c>
      <c r="AQ51" s="94" t="str">
        <f t="shared" si="40"/>
        <v>нет</v>
      </c>
      <c r="AR51" s="94" t="str">
        <f t="shared" si="41"/>
        <v>нет</v>
      </c>
      <c r="AS51" s="94" t="str">
        <f t="shared" si="42"/>
        <v>нет</v>
      </c>
    </row>
    <row r="52" spans="1:45" ht="27" customHeight="1">
      <c r="A52" s="10">
        <v>130</v>
      </c>
      <c r="B52" s="294" t="s">
        <v>92</v>
      </c>
      <c r="C52" s="276" t="s">
        <v>388</v>
      </c>
      <c r="D52" s="189">
        <v>101</v>
      </c>
      <c r="E52" s="225">
        <v>43</v>
      </c>
      <c r="F52" s="227">
        <v>559</v>
      </c>
      <c r="G52" s="225">
        <v>1298</v>
      </c>
      <c r="H52" s="318">
        <v>1314</v>
      </c>
      <c r="I52" s="189">
        <v>1298</v>
      </c>
      <c r="J52" s="4">
        <f t="shared" si="28"/>
        <v>1</v>
      </c>
      <c r="K52" s="189">
        <v>43</v>
      </c>
      <c r="L52" s="189">
        <v>1599</v>
      </c>
      <c r="M52" s="189">
        <v>100</v>
      </c>
      <c r="N52" s="4">
        <f t="shared" si="29"/>
        <v>2</v>
      </c>
      <c r="O52" s="189">
        <v>1105</v>
      </c>
      <c r="P52" s="4">
        <f t="shared" si="22"/>
        <v>1</v>
      </c>
      <c r="Q52" s="189">
        <v>1318</v>
      </c>
      <c r="R52" s="176" t="s">
        <v>182</v>
      </c>
      <c r="S52" s="189">
        <v>62</v>
      </c>
      <c r="T52" s="4">
        <f t="shared" si="30"/>
        <v>0</v>
      </c>
      <c r="U52" s="189"/>
      <c r="V52" s="4">
        <f t="shared" si="31"/>
        <v>0</v>
      </c>
      <c r="W52" s="189">
        <v>28416</v>
      </c>
      <c r="X52" s="5">
        <f t="shared" si="32"/>
        <v>2.96</v>
      </c>
      <c r="Y52" s="35">
        <f>IF(W52/(I52-F52)/13&gt;=5/3,1,0)</f>
        <v>1</v>
      </c>
      <c r="Z52" s="189">
        <v>13960</v>
      </c>
      <c r="AA52" s="4">
        <f t="shared" si="25"/>
        <v>1</v>
      </c>
      <c r="AB52" s="189">
        <v>99</v>
      </c>
      <c r="AC52" s="4">
        <f t="shared" si="33"/>
        <v>2</v>
      </c>
      <c r="AD52" s="189">
        <v>99</v>
      </c>
      <c r="AE52" s="4">
        <f t="shared" si="23"/>
        <v>2</v>
      </c>
      <c r="AF52" s="189">
        <v>26427</v>
      </c>
      <c r="AG52" s="5">
        <f t="shared" si="34"/>
        <v>16.527204502814261</v>
      </c>
      <c r="AH52" s="4">
        <f t="shared" si="35"/>
        <v>3</v>
      </c>
      <c r="AI52" s="189">
        <v>37790</v>
      </c>
      <c r="AJ52" s="6">
        <f t="shared" si="36"/>
        <v>29.114021571648689</v>
      </c>
      <c r="AK52" s="4">
        <f t="shared" si="37"/>
        <v>2</v>
      </c>
      <c r="AL52" s="189">
        <v>28765</v>
      </c>
      <c r="AM52" s="6">
        <f t="shared" si="38"/>
        <v>284.80198019801981</v>
      </c>
      <c r="AN52" s="4">
        <f t="shared" si="39"/>
        <v>3</v>
      </c>
      <c r="AO52" s="97">
        <f t="shared" si="26"/>
        <v>18</v>
      </c>
      <c r="AP52" s="97">
        <f t="shared" si="27"/>
        <v>90</v>
      </c>
      <c r="AQ52" s="94" t="str">
        <f t="shared" si="40"/>
        <v>нет</v>
      </c>
      <c r="AR52" s="94" t="str">
        <f t="shared" si="41"/>
        <v>выставляются</v>
      </c>
      <c r="AS52" s="94" t="str">
        <f t="shared" si="42"/>
        <v>нет</v>
      </c>
    </row>
    <row r="53" spans="1:45" ht="27" customHeight="1">
      <c r="A53" s="10">
        <v>131</v>
      </c>
      <c r="B53" s="294" t="s">
        <v>94</v>
      </c>
      <c r="C53" s="276" t="s">
        <v>390</v>
      </c>
      <c r="D53" s="189">
        <v>123</v>
      </c>
      <c r="E53" s="225">
        <v>36</v>
      </c>
      <c r="F53" s="225">
        <v>266</v>
      </c>
      <c r="G53" s="225">
        <v>1109</v>
      </c>
      <c r="H53" s="318">
        <v>1110</v>
      </c>
      <c r="I53" s="189">
        <v>1110</v>
      </c>
      <c r="J53" s="4">
        <f t="shared" si="28"/>
        <v>1</v>
      </c>
      <c r="K53" s="189">
        <v>36</v>
      </c>
      <c r="L53" s="189">
        <v>1841</v>
      </c>
      <c r="M53" s="189">
        <v>100</v>
      </c>
      <c r="N53" s="4">
        <f t="shared" si="29"/>
        <v>2</v>
      </c>
      <c r="O53" s="189">
        <v>1655</v>
      </c>
      <c r="P53" s="4">
        <f t="shared" si="22"/>
        <v>1</v>
      </c>
      <c r="Q53" s="189">
        <v>1078</v>
      </c>
      <c r="R53" s="175" t="s">
        <v>181</v>
      </c>
      <c r="S53" s="189">
        <v>76</v>
      </c>
      <c r="T53" s="4">
        <f t="shared" si="30"/>
        <v>0</v>
      </c>
      <c r="U53" s="189"/>
      <c r="V53" s="4">
        <f t="shared" si="31"/>
        <v>0</v>
      </c>
      <c r="W53" s="189">
        <v>33819</v>
      </c>
      <c r="X53" s="5">
        <f t="shared" si="32"/>
        <v>3.08</v>
      </c>
      <c r="Y53" s="4">
        <f>IF(W53/(I53-F53)/13&gt;=5/2,1,0)</f>
        <v>1</v>
      </c>
      <c r="Z53" s="189">
        <v>15347</v>
      </c>
      <c r="AA53" s="4">
        <f t="shared" si="25"/>
        <v>1</v>
      </c>
      <c r="AB53" s="189">
        <v>99</v>
      </c>
      <c r="AC53" s="4">
        <f t="shared" si="33"/>
        <v>2</v>
      </c>
      <c r="AD53" s="189">
        <v>98</v>
      </c>
      <c r="AE53" s="4">
        <f t="shared" si="23"/>
        <v>2</v>
      </c>
      <c r="AF53" s="189">
        <v>23348</v>
      </c>
      <c r="AG53" s="5">
        <f t="shared" si="34"/>
        <v>12.682237914177078</v>
      </c>
      <c r="AH53" s="4">
        <f t="shared" si="35"/>
        <v>3</v>
      </c>
      <c r="AI53" s="189">
        <v>32492</v>
      </c>
      <c r="AJ53" s="6">
        <f t="shared" si="36"/>
        <v>29.272072072072071</v>
      </c>
      <c r="AK53" s="4">
        <f t="shared" si="37"/>
        <v>2</v>
      </c>
      <c r="AL53" s="189">
        <v>4696</v>
      </c>
      <c r="AM53" s="6">
        <f t="shared" si="38"/>
        <v>38.178861788617887</v>
      </c>
      <c r="AN53" s="4">
        <f t="shared" si="39"/>
        <v>3</v>
      </c>
      <c r="AO53" s="97">
        <f t="shared" si="26"/>
        <v>18</v>
      </c>
      <c r="AP53" s="97">
        <f t="shared" si="27"/>
        <v>90</v>
      </c>
      <c r="AQ53" s="94" t="str">
        <f t="shared" si="40"/>
        <v>нет</v>
      </c>
      <c r="AR53" s="94" t="str">
        <f t="shared" si="41"/>
        <v>нет</v>
      </c>
      <c r="AS53" s="94" t="str">
        <f t="shared" si="42"/>
        <v>нет</v>
      </c>
    </row>
    <row r="54" spans="1:45" ht="27" customHeight="1">
      <c r="A54" s="10">
        <v>132</v>
      </c>
      <c r="B54" s="294" t="s">
        <v>89</v>
      </c>
      <c r="C54" s="276" t="s">
        <v>364</v>
      </c>
      <c r="D54" s="189">
        <v>13</v>
      </c>
      <c r="E54" s="225">
        <v>8</v>
      </c>
      <c r="F54" s="225">
        <v>0</v>
      </c>
      <c r="G54" s="225">
        <v>107</v>
      </c>
      <c r="H54" s="318">
        <v>100</v>
      </c>
      <c r="I54" s="189">
        <v>110</v>
      </c>
      <c r="J54" s="4">
        <f t="shared" si="28"/>
        <v>1</v>
      </c>
      <c r="K54" s="189">
        <v>18</v>
      </c>
      <c r="L54" s="189">
        <v>69</v>
      </c>
      <c r="M54" s="189">
        <v>58</v>
      </c>
      <c r="N54" s="135">
        <f t="shared" si="29"/>
        <v>0</v>
      </c>
      <c r="O54" s="189">
        <v>288</v>
      </c>
      <c r="P54" s="4">
        <f t="shared" si="22"/>
        <v>1</v>
      </c>
      <c r="Q54" s="189">
        <v>115</v>
      </c>
      <c r="R54" s="158" t="s">
        <v>183</v>
      </c>
      <c r="S54" s="189"/>
      <c r="T54" s="190">
        <f t="shared" si="30"/>
        <v>0</v>
      </c>
      <c r="U54" s="189"/>
      <c r="V54" s="4">
        <f t="shared" si="31"/>
        <v>0</v>
      </c>
      <c r="W54" s="189">
        <v>1071</v>
      </c>
      <c r="X54" s="5">
        <f t="shared" si="32"/>
        <v>0.75</v>
      </c>
      <c r="Y54" s="86">
        <f>IF(W54/(I54-F54)/13&gt;=1.5,1,0)</f>
        <v>0</v>
      </c>
      <c r="Z54" s="189">
        <v>3183</v>
      </c>
      <c r="AA54" s="4">
        <f t="shared" si="25"/>
        <v>1</v>
      </c>
      <c r="AB54" s="189">
        <v>88</v>
      </c>
      <c r="AC54" s="4">
        <f t="shared" si="33"/>
        <v>1</v>
      </c>
      <c r="AD54" s="189">
        <v>88</v>
      </c>
      <c r="AE54" s="4">
        <f t="shared" si="23"/>
        <v>1</v>
      </c>
      <c r="AF54" s="189">
        <v>13</v>
      </c>
      <c r="AG54" s="5">
        <f t="shared" si="34"/>
        <v>0.18840579710144928</v>
      </c>
      <c r="AH54" s="135">
        <f t="shared" si="35"/>
        <v>0</v>
      </c>
      <c r="AI54" s="189">
        <v>209</v>
      </c>
      <c r="AJ54" s="6">
        <f t="shared" si="36"/>
        <v>1.9</v>
      </c>
      <c r="AK54" s="4">
        <f t="shared" si="37"/>
        <v>1</v>
      </c>
      <c r="AL54" s="189">
        <v>419</v>
      </c>
      <c r="AM54" s="6">
        <f t="shared" si="38"/>
        <v>32.230769230769234</v>
      </c>
      <c r="AN54" s="4">
        <f t="shared" si="39"/>
        <v>3</v>
      </c>
      <c r="AO54" s="99">
        <f>J54+P54+T54+V54+Y54+AA54+AC54+AE54+AN54+AK54</f>
        <v>9</v>
      </c>
      <c r="AP54" s="275">
        <f>ROUND(AO54/($AO$2-$N$2-$AA$2-$AH$2-$AK$2-$T$2)*100,0)</f>
        <v>90</v>
      </c>
      <c r="AQ54" s="94" t="str">
        <f t="shared" si="40"/>
        <v>нет</v>
      </c>
      <c r="AR54" s="94" t="str">
        <f t="shared" si="41"/>
        <v>нет</v>
      </c>
      <c r="AS54" s="94" t="str">
        <f t="shared" si="42"/>
        <v>нет</v>
      </c>
    </row>
    <row r="55" spans="1:45" ht="27" hidden="1" customHeight="1">
      <c r="A55" s="10">
        <v>158</v>
      </c>
      <c r="B55" s="156" t="s">
        <v>208</v>
      </c>
      <c r="C55" s="271" t="s">
        <v>264</v>
      </c>
      <c r="D55" s="247">
        <v>17</v>
      </c>
      <c r="E55" s="225">
        <v>11</v>
      </c>
      <c r="F55" s="225">
        <v>7</v>
      </c>
      <c r="G55" s="225">
        <v>44</v>
      </c>
      <c r="H55" s="327">
        <v>44</v>
      </c>
      <c r="I55" s="247">
        <v>44</v>
      </c>
      <c r="J55" s="4">
        <f t="shared" si="28"/>
        <v>1</v>
      </c>
      <c r="K55" s="247">
        <v>17</v>
      </c>
      <c r="L55" s="247">
        <v>55</v>
      </c>
      <c r="M55" s="247">
        <v>100</v>
      </c>
      <c r="N55" s="4">
        <f t="shared" si="29"/>
        <v>2</v>
      </c>
      <c r="O55" s="247">
        <v>557</v>
      </c>
      <c r="P55" s="4">
        <f t="shared" si="22"/>
        <v>1</v>
      </c>
      <c r="Q55" s="247">
        <v>389</v>
      </c>
      <c r="R55" s="158" t="s">
        <v>183</v>
      </c>
      <c r="S55" s="247">
        <v>87</v>
      </c>
      <c r="T55" s="4">
        <f t="shared" si="30"/>
        <v>1</v>
      </c>
      <c r="U55" s="189"/>
      <c r="V55" s="4">
        <f t="shared" si="31"/>
        <v>0</v>
      </c>
      <c r="W55" s="247">
        <v>1575</v>
      </c>
      <c r="X55" s="5">
        <f t="shared" si="32"/>
        <v>3.27</v>
      </c>
      <c r="Y55" s="86">
        <f>IF(W55/(I55-F55)/13&gt;=1.5,1,0)</f>
        <v>1</v>
      </c>
      <c r="Z55" s="247">
        <v>687</v>
      </c>
      <c r="AA55" s="4">
        <f t="shared" si="25"/>
        <v>1</v>
      </c>
      <c r="AB55" s="247">
        <v>99</v>
      </c>
      <c r="AC55" s="4">
        <f t="shared" si="33"/>
        <v>2</v>
      </c>
      <c r="AD55" s="247">
        <v>99</v>
      </c>
      <c r="AE55" s="4">
        <f t="shared" si="23"/>
        <v>2</v>
      </c>
      <c r="AF55" s="247">
        <v>83</v>
      </c>
      <c r="AG55" s="5">
        <f t="shared" si="34"/>
        <v>1.509090909090909</v>
      </c>
      <c r="AH55" s="135">
        <f t="shared" si="35"/>
        <v>1</v>
      </c>
      <c r="AI55" s="247">
        <v>120</v>
      </c>
      <c r="AJ55" s="6">
        <f>ROUND(AI55/I55,0)</f>
        <v>3</v>
      </c>
      <c r="AK55" s="135">
        <f t="shared" si="37"/>
        <v>1</v>
      </c>
      <c r="AL55" s="247">
        <v>264</v>
      </c>
      <c r="AM55" s="6">
        <f t="shared" si="38"/>
        <v>15.529411764705882</v>
      </c>
      <c r="AN55" s="4">
        <f t="shared" si="39"/>
        <v>2</v>
      </c>
      <c r="AO55" s="99">
        <f>J55+N55+P55+T55+V55+Y55+AA55+AC55+AE55+AN55</f>
        <v>13</v>
      </c>
      <c r="AP55" s="99">
        <f>ROUND(AO55/($AO$2-$AH$2-$AK$2)*100,0)</f>
        <v>87</v>
      </c>
      <c r="AQ55" s="94" t="str">
        <f t="shared" si="40"/>
        <v>нет</v>
      </c>
      <c r="AR55" s="94" t="str">
        <f t="shared" si="41"/>
        <v>нет</v>
      </c>
      <c r="AS55" s="94" t="str">
        <f t="shared" si="42"/>
        <v>нет</v>
      </c>
    </row>
    <row r="56" spans="1:45" ht="29.1" hidden="1" customHeight="1">
      <c r="A56" s="10">
        <v>8</v>
      </c>
      <c r="B56" s="30" t="s">
        <v>50</v>
      </c>
      <c r="C56" s="269" t="s">
        <v>250</v>
      </c>
      <c r="D56" s="247">
        <v>31</v>
      </c>
      <c r="E56" s="225">
        <v>11</v>
      </c>
      <c r="F56" s="225">
        <v>16</v>
      </c>
      <c r="G56" s="225">
        <v>89</v>
      </c>
      <c r="H56" s="248">
        <v>90</v>
      </c>
      <c r="I56" s="247">
        <v>91</v>
      </c>
      <c r="J56" s="4">
        <f t="shared" si="28"/>
        <v>1</v>
      </c>
      <c r="K56" s="247">
        <v>11</v>
      </c>
      <c r="L56" s="247">
        <v>118</v>
      </c>
      <c r="M56" s="247">
        <v>90</v>
      </c>
      <c r="N56" s="4">
        <f t="shared" si="29"/>
        <v>2</v>
      </c>
      <c r="O56" s="247">
        <v>262</v>
      </c>
      <c r="P56" s="4">
        <f t="shared" si="22"/>
        <v>1</v>
      </c>
      <c r="Q56" s="247">
        <v>297</v>
      </c>
      <c r="R56" s="332" t="s">
        <v>181</v>
      </c>
      <c r="S56" s="247">
        <v>91</v>
      </c>
      <c r="T56" s="4">
        <f t="shared" si="30"/>
        <v>2</v>
      </c>
      <c r="U56" s="189"/>
      <c r="V56" s="4">
        <f t="shared" si="31"/>
        <v>0</v>
      </c>
      <c r="W56" s="268">
        <v>4262</v>
      </c>
      <c r="X56" s="5">
        <f t="shared" si="32"/>
        <v>4.37</v>
      </c>
      <c r="Y56" s="4">
        <f t="shared" ref="Y56:Y74" si="43">IF(W56/(I56-F56)/13&gt;=2.5,1,0)</f>
        <v>1</v>
      </c>
      <c r="Z56" s="268">
        <v>545</v>
      </c>
      <c r="AA56" s="4">
        <f t="shared" si="25"/>
        <v>0</v>
      </c>
      <c r="AB56" s="247">
        <v>90</v>
      </c>
      <c r="AC56" s="4">
        <f t="shared" si="33"/>
        <v>2</v>
      </c>
      <c r="AD56" s="247">
        <v>80</v>
      </c>
      <c r="AE56" s="4">
        <f t="shared" si="23"/>
        <v>1</v>
      </c>
      <c r="AF56" s="268">
        <v>716</v>
      </c>
      <c r="AG56" s="5">
        <f t="shared" si="34"/>
        <v>6.0677966101694913</v>
      </c>
      <c r="AH56" s="4">
        <f t="shared" si="35"/>
        <v>2</v>
      </c>
      <c r="AI56" s="268">
        <v>779</v>
      </c>
      <c r="AJ56" s="6">
        <f t="shared" ref="AJ56:AJ87" si="44">AI56/I56</f>
        <v>8.5604395604395602</v>
      </c>
      <c r="AK56" s="4">
        <f t="shared" si="37"/>
        <v>2</v>
      </c>
      <c r="AL56" s="268">
        <v>769</v>
      </c>
      <c r="AM56" s="6">
        <f t="shared" si="38"/>
        <v>24.806451612903224</v>
      </c>
      <c r="AN56" s="4">
        <f t="shared" si="39"/>
        <v>3</v>
      </c>
      <c r="AO56" s="97">
        <f t="shared" ref="AO56:AO87" si="45">J56+N56+P56+T56+V56+Y56+AA56+AC56+AE56+AH56+AK56+AN56</f>
        <v>17</v>
      </c>
      <c r="AP56" s="97">
        <f t="shared" ref="AP56:AP87" si="46">ROUND(AO56/$AO$2*100,0)</f>
        <v>85</v>
      </c>
      <c r="AQ56" s="94" t="str">
        <f t="shared" ref="AQ56:AQ81" si="47">IF(AND(OR($B$3="октябрь",$B$3="декабрь",$B$3="март",$B$3="май"),R56="четверть"),"выставляются","нет")</f>
        <v>нет</v>
      </c>
      <c r="AR56" s="94" t="str">
        <f t="shared" ref="AR56:AR81" si="48">IF(AND(OR($B$3="ноябрь",$B$3="февраль",$B$3="май"),$R56="триместр"),"выставляются","нет")</f>
        <v>нет</v>
      </c>
      <c r="AS56" s="94" t="str">
        <f t="shared" ref="AS56:AS81" si="49">IF(AND(OR($B$3="декабрь",$B$3="май"),$R56="полугодие"),"выставляются","нет")</f>
        <v>нет</v>
      </c>
    </row>
    <row r="57" spans="1:45" ht="29.1" customHeight="1">
      <c r="A57" s="10">
        <v>21</v>
      </c>
      <c r="B57" s="15" t="s">
        <v>157</v>
      </c>
      <c r="C57" s="271" t="s">
        <v>256</v>
      </c>
      <c r="D57" s="247">
        <v>74</v>
      </c>
      <c r="E57" s="225">
        <v>31</v>
      </c>
      <c r="F57" s="225">
        <v>142</v>
      </c>
      <c r="G57" s="225">
        <v>765</v>
      </c>
      <c r="H57" s="248">
        <v>763</v>
      </c>
      <c r="I57" s="247">
        <v>767</v>
      </c>
      <c r="J57" s="4">
        <f t="shared" si="28"/>
        <v>1</v>
      </c>
      <c r="K57" s="247">
        <v>41</v>
      </c>
      <c r="L57" s="268">
        <v>1047</v>
      </c>
      <c r="M57" s="247">
        <v>100</v>
      </c>
      <c r="N57" s="4">
        <f t="shared" si="29"/>
        <v>2</v>
      </c>
      <c r="O57" s="268">
        <v>1734</v>
      </c>
      <c r="P57" s="4">
        <f t="shared" si="22"/>
        <v>1</v>
      </c>
      <c r="Q57" s="268">
        <v>1380</v>
      </c>
      <c r="R57" s="332" t="s">
        <v>181</v>
      </c>
      <c r="S57" s="247">
        <v>75</v>
      </c>
      <c r="T57" s="4">
        <f t="shared" si="30"/>
        <v>0</v>
      </c>
      <c r="U57" s="189"/>
      <c r="V57" s="4">
        <f t="shared" si="31"/>
        <v>0</v>
      </c>
      <c r="W57" s="268">
        <v>35087</v>
      </c>
      <c r="X57" s="5">
        <f t="shared" si="32"/>
        <v>4.32</v>
      </c>
      <c r="Y57" s="4">
        <f t="shared" si="43"/>
        <v>1</v>
      </c>
      <c r="Z57" s="268">
        <v>11294</v>
      </c>
      <c r="AA57" s="4">
        <f t="shared" si="25"/>
        <v>1</v>
      </c>
      <c r="AB57" s="247">
        <v>100</v>
      </c>
      <c r="AC57" s="4">
        <f t="shared" si="33"/>
        <v>2</v>
      </c>
      <c r="AD57" s="247">
        <v>100</v>
      </c>
      <c r="AE57" s="4">
        <f t="shared" si="23"/>
        <v>2</v>
      </c>
      <c r="AF57" s="268">
        <v>10672</v>
      </c>
      <c r="AG57" s="5">
        <f t="shared" si="34"/>
        <v>10.192932187201528</v>
      </c>
      <c r="AH57" s="4">
        <f t="shared" si="35"/>
        <v>2</v>
      </c>
      <c r="AI57" s="268">
        <v>9977</v>
      </c>
      <c r="AJ57" s="6">
        <f t="shared" si="44"/>
        <v>13.007822685788787</v>
      </c>
      <c r="AK57" s="4">
        <f t="shared" si="37"/>
        <v>2</v>
      </c>
      <c r="AL57" s="268">
        <v>3084</v>
      </c>
      <c r="AM57" s="6">
        <f t="shared" si="38"/>
        <v>41.675675675675677</v>
      </c>
      <c r="AN57" s="4">
        <f t="shared" si="39"/>
        <v>3</v>
      </c>
      <c r="AO57" s="97">
        <f t="shared" si="45"/>
        <v>17</v>
      </c>
      <c r="AP57" s="97">
        <f t="shared" si="46"/>
        <v>85</v>
      </c>
      <c r="AQ57" s="94" t="str">
        <f t="shared" si="47"/>
        <v>нет</v>
      </c>
      <c r="AR57" s="94" t="str">
        <f t="shared" si="48"/>
        <v>нет</v>
      </c>
      <c r="AS57" s="94" t="str">
        <f t="shared" si="49"/>
        <v>нет</v>
      </c>
    </row>
    <row r="58" spans="1:45" ht="29.1" hidden="1" customHeight="1">
      <c r="A58" s="10">
        <v>22</v>
      </c>
      <c r="B58" s="15" t="s">
        <v>216</v>
      </c>
      <c r="C58" s="271" t="s">
        <v>258</v>
      </c>
      <c r="D58" s="247">
        <v>30</v>
      </c>
      <c r="E58" s="225">
        <v>11</v>
      </c>
      <c r="F58" s="225">
        <v>10</v>
      </c>
      <c r="G58" s="225">
        <v>71</v>
      </c>
      <c r="H58" s="248">
        <v>75</v>
      </c>
      <c r="I58" s="247">
        <v>78</v>
      </c>
      <c r="J58" s="4">
        <f t="shared" si="28"/>
        <v>1</v>
      </c>
      <c r="K58" s="247">
        <v>14</v>
      </c>
      <c r="L58" s="268">
        <v>114</v>
      </c>
      <c r="M58" s="247">
        <v>100</v>
      </c>
      <c r="N58" s="4">
        <f t="shared" si="29"/>
        <v>2</v>
      </c>
      <c r="O58" s="268">
        <v>676</v>
      </c>
      <c r="P58" s="4">
        <f t="shared" si="22"/>
        <v>1</v>
      </c>
      <c r="Q58" s="268">
        <v>371</v>
      </c>
      <c r="R58" s="332" t="s">
        <v>181</v>
      </c>
      <c r="S58" s="247">
        <v>100</v>
      </c>
      <c r="T58" s="4">
        <f t="shared" si="30"/>
        <v>2</v>
      </c>
      <c r="U58" s="189"/>
      <c r="V58" s="4">
        <f t="shared" si="31"/>
        <v>0</v>
      </c>
      <c r="W58" s="268">
        <v>4936</v>
      </c>
      <c r="X58" s="5">
        <f t="shared" si="32"/>
        <v>5.58</v>
      </c>
      <c r="Y58" s="4">
        <f t="shared" si="43"/>
        <v>1</v>
      </c>
      <c r="Z58" s="268">
        <v>986</v>
      </c>
      <c r="AA58" s="4">
        <f t="shared" si="25"/>
        <v>1</v>
      </c>
      <c r="AB58" s="247">
        <v>100</v>
      </c>
      <c r="AC58" s="4">
        <f t="shared" si="33"/>
        <v>2</v>
      </c>
      <c r="AD58" s="247">
        <v>100</v>
      </c>
      <c r="AE58" s="4">
        <f t="shared" si="23"/>
        <v>2</v>
      </c>
      <c r="AF58" s="268">
        <v>187</v>
      </c>
      <c r="AG58" s="5">
        <f t="shared" si="34"/>
        <v>1.6403508771929824</v>
      </c>
      <c r="AH58" s="4">
        <f t="shared" si="35"/>
        <v>1</v>
      </c>
      <c r="AI58" s="268">
        <v>251</v>
      </c>
      <c r="AJ58" s="6">
        <f t="shared" si="44"/>
        <v>3.2179487179487181</v>
      </c>
      <c r="AK58" s="4">
        <f t="shared" si="37"/>
        <v>1</v>
      </c>
      <c r="AL58" s="268">
        <v>771</v>
      </c>
      <c r="AM58" s="6">
        <f t="shared" si="38"/>
        <v>25.7</v>
      </c>
      <c r="AN58" s="4">
        <f t="shared" si="39"/>
        <v>3</v>
      </c>
      <c r="AO58" s="97">
        <f t="shared" si="45"/>
        <v>17</v>
      </c>
      <c r="AP58" s="97">
        <f t="shared" si="46"/>
        <v>85</v>
      </c>
      <c r="AQ58" s="166" t="str">
        <f t="shared" si="47"/>
        <v>нет</v>
      </c>
      <c r="AR58" s="166" t="str">
        <f t="shared" si="48"/>
        <v>нет</v>
      </c>
      <c r="AS58" s="166" t="str">
        <f t="shared" si="49"/>
        <v>нет</v>
      </c>
    </row>
    <row r="59" spans="1:45" ht="29.1" hidden="1" customHeight="1">
      <c r="A59" s="10">
        <v>25</v>
      </c>
      <c r="B59" s="15" t="s">
        <v>225</v>
      </c>
      <c r="C59" s="271" t="s">
        <v>275</v>
      </c>
      <c r="D59" s="247">
        <v>27</v>
      </c>
      <c r="E59" s="315">
        <v>12</v>
      </c>
      <c r="F59" s="315">
        <v>43</v>
      </c>
      <c r="G59" s="315">
        <v>252</v>
      </c>
      <c r="H59" s="248">
        <v>252</v>
      </c>
      <c r="I59" s="247">
        <v>246</v>
      </c>
      <c r="J59" s="4">
        <f t="shared" si="28"/>
        <v>1</v>
      </c>
      <c r="K59" s="247">
        <v>12</v>
      </c>
      <c r="L59" s="268">
        <v>392</v>
      </c>
      <c r="M59" s="247">
        <v>100</v>
      </c>
      <c r="N59" s="4">
        <f t="shared" si="29"/>
        <v>2</v>
      </c>
      <c r="O59" s="268">
        <v>277</v>
      </c>
      <c r="P59" s="4">
        <f t="shared" si="22"/>
        <v>1</v>
      </c>
      <c r="Q59" s="268">
        <v>326</v>
      </c>
      <c r="R59" s="332" t="s">
        <v>181</v>
      </c>
      <c r="S59" s="247">
        <v>90</v>
      </c>
      <c r="T59" s="4">
        <f t="shared" si="30"/>
        <v>2</v>
      </c>
      <c r="U59" s="189"/>
      <c r="V59" s="4">
        <f t="shared" si="31"/>
        <v>0</v>
      </c>
      <c r="W59" s="268">
        <v>8866</v>
      </c>
      <c r="X59" s="5">
        <f t="shared" si="32"/>
        <v>3.36</v>
      </c>
      <c r="Y59" s="4">
        <f t="shared" si="43"/>
        <v>1</v>
      </c>
      <c r="Z59" s="268">
        <v>3337</v>
      </c>
      <c r="AA59" s="4">
        <f t="shared" si="25"/>
        <v>1</v>
      </c>
      <c r="AB59" s="247">
        <v>91</v>
      </c>
      <c r="AC59" s="4">
        <f t="shared" si="33"/>
        <v>2</v>
      </c>
      <c r="AD59" s="247">
        <v>85</v>
      </c>
      <c r="AE59" s="4">
        <f t="shared" si="23"/>
        <v>1</v>
      </c>
      <c r="AF59" s="268">
        <v>1091</v>
      </c>
      <c r="AG59" s="5">
        <f t="shared" si="34"/>
        <v>2.7831632653061225</v>
      </c>
      <c r="AH59" s="4">
        <f t="shared" si="35"/>
        <v>1</v>
      </c>
      <c r="AI59" s="268">
        <v>2007</v>
      </c>
      <c r="AJ59" s="6">
        <f t="shared" si="44"/>
        <v>8.1585365853658534</v>
      </c>
      <c r="AK59" s="4">
        <f t="shared" si="37"/>
        <v>2</v>
      </c>
      <c r="AL59" s="268">
        <v>1299</v>
      </c>
      <c r="AM59" s="6">
        <f t="shared" si="38"/>
        <v>48.111111111111114</v>
      </c>
      <c r="AN59" s="4">
        <f t="shared" si="39"/>
        <v>3</v>
      </c>
      <c r="AO59" s="97">
        <f t="shared" si="45"/>
        <v>17</v>
      </c>
      <c r="AP59" s="97">
        <f t="shared" si="46"/>
        <v>85</v>
      </c>
      <c r="AQ59" s="94" t="str">
        <f t="shared" si="47"/>
        <v>нет</v>
      </c>
      <c r="AR59" s="94" t="str">
        <f t="shared" si="48"/>
        <v>нет</v>
      </c>
      <c r="AS59" s="94" t="str">
        <f t="shared" si="49"/>
        <v>нет</v>
      </c>
    </row>
    <row r="60" spans="1:45" ht="29.1" hidden="1" customHeight="1">
      <c r="A60" s="10">
        <v>40</v>
      </c>
      <c r="B60" s="15" t="s">
        <v>163</v>
      </c>
      <c r="C60" s="271" t="s">
        <v>284</v>
      </c>
      <c r="D60" s="247">
        <v>13</v>
      </c>
      <c r="E60" s="225">
        <v>8</v>
      </c>
      <c r="F60" s="225">
        <v>11</v>
      </c>
      <c r="G60" s="225">
        <v>33</v>
      </c>
      <c r="H60" s="248">
        <v>33</v>
      </c>
      <c r="I60" s="247">
        <v>33</v>
      </c>
      <c r="J60" s="4">
        <f t="shared" si="28"/>
        <v>1</v>
      </c>
      <c r="K60" s="247">
        <v>9</v>
      </c>
      <c r="L60" s="247">
        <v>49</v>
      </c>
      <c r="M60" s="247">
        <v>100</v>
      </c>
      <c r="N60" s="4">
        <f t="shared" si="29"/>
        <v>2</v>
      </c>
      <c r="O60" s="247">
        <v>192</v>
      </c>
      <c r="P60" s="4">
        <f t="shared" si="22"/>
        <v>1</v>
      </c>
      <c r="Q60" s="247">
        <v>253</v>
      </c>
      <c r="R60" s="350" t="s">
        <v>181</v>
      </c>
      <c r="S60" s="247">
        <v>87</v>
      </c>
      <c r="T60" s="4">
        <f t="shared" si="30"/>
        <v>1</v>
      </c>
      <c r="U60" s="189"/>
      <c r="V60" s="4">
        <f t="shared" si="31"/>
        <v>0</v>
      </c>
      <c r="W60" s="268">
        <v>2063</v>
      </c>
      <c r="X60" s="5">
        <f t="shared" si="32"/>
        <v>7.21</v>
      </c>
      <c r="Y60" s="4">
        <f t="shared" si="43"/>
        <v>1</v>
      </c>
      <c r="Z60" s="268">
        <v>222</v>
      </c>
      <c r="AA60" s="4">
        <f t="shared" si="25"/>
        <v>1</v>
      </c>
      <c r="AB60" s="247">
        <v>97</v>
      </c>
      <c r="AC60" s="4">
        <f t="shared" si="33"/>
        <v>2</v>
      </c>
      <c r="AD60" s="247">
        <v>90</v>
      </c>
      <c r="AE60" s="4">
        <f t="shared" si="23"/>
        <v>2</v>
      </c>
      <c r="AF60" s="268">
        <v>95</v>
      </c>
      <c r="AG60" s="5">
        <f t="shared" si="34"/>
        <v>1.9387755102040816</v>
      </c>
      <c r="AH60" s="4">
        <f t="shared" si="35"/>
        <v>1</v>
      </c>
      <c r="AI60" s="268">
        <v>279</v>
      </c>
      <c r="AJ60" s="5">
        <f t="shared" si="44"/>
        <v>8.454545454545455</v>
      </c>
      <c r="AK60" s="4">
        <f t="shared" si="37"/>
        <v>2</v>
      </c>
      <c r="AL60" s="268">
        <v>454</v>
      </c>
      <c r="AM60" s="6">
        <f t="shared" si="38"/>
        <v>34.92307692307692</v>
      </c>
      <c r="AN60" s="4">
        <f t="shared" si="39"/>
        <v>3</v>
      </c>
      <c r="AO60" s="97">
        <f t="shared" si="45"/>
        <v>17</v>
      </c>
      <c r="AP60" s="97">
        <f t="shared" si="46"/>
        <v>85</v>
      </c>
      <c r="AQ60" s="94" t="str">
        <f t="shared" si="47"/>
        <v>нет</v>
      </c>
      <c r="AR60" s="94" t="str">
        <f t="shared" si="48"/>
        <v>нет</v>
      </c>
      <c r="AS60" s="94" t="str">
        <f t="shared" si="49"/>
        <v>нет</v>
      </c>
    </row>
    <row r="61" spans="1:45" ht="29.1" hidden="1" customHeight="1">
      <c r="A61" s="10">
        <v>45</v>
      </c>
      <c r="B61" s="15" t="s">
        <v>167</v>
      </c>
      <c r="C61" s="271" t="s">
        <v>286</v>
      </c>
      <c r="D61" s="247">
        <v>54</v>
      </c>
      <c r="E61" s="225">
        <v>21</v>
      </c>
      <c r="F61" s="225">
        <v>76</v>
      </c>
      <c r="G61" s="225">
        <v>383</v>
      </c>
      <c r="H61" s="248">
        <v>382</v>
      </c>
      <c r="I61" s="247">
        <v>383</v>
      </c>
      <c r="J61" s="4">
        <f t="shared" si="28"/>
        <v>1</v>
      </c>
      <c r="K61" s="247">
        <v>31</v>
      </c>
      <c r="L61" s="247">
        <v>453</v>
      </c>
      <c r="M61" s="247">
        <v>100</v>
      </c>
      <c r="N61" s="4">
        <f t="shared" si="29"/>
        <v>2</v>
      </c>
      <c r="O61" s="247">
        <v>827</v>
      </c>
      <c r="P61" s="4">
        <f t="shared" ref="P61:P92" si="50">IF(O61/E61&gt;=13,1,0)</f>
        <v>1</v>
      </c>
      <c r="Q61" s="247">
        <v>870</v>
      </c>
      <c r="R61" s="331" t="s">
        <v>181</v>
      </c>
      <c r="S61" s="247">
        <v>100</v>
      </c>
      <c r="T61" s="4">
        <f t="shared" si="30"/>
        <v>2</v>
      </c>
      <c r="U61" s="189"/>
      <c r="V61" s="4">
        <f t="shared" si="31"/>
        <v>0</v>
      </c>
      <c r="W61" s="268">
        <v>13421</v>
      </c>
      <c r="X61" s="5">
        <f t="shared" si="32"/>
        <v>3.36</v>
      </c>
      <c r="Y61" s="4">
        <f t="shared" si="43"/>
        <v>1</v>
      </c>
      <c r="Z61" s="247">
        <v>6465</v>
      </c>
      <c r="AA61" s="4">
        <f t="shared" si="25"/>
        <v>1</v>
      </c>
      <c r="AB61" s="247">
        <v>100</v>
      </c>
      <c r="AC61" s="4">
        <f t="shared" si="33"/>
        <v>2</v>
      </c>
      <c r="AD61" s="247">
        <v>101</v>
      </c>
      <c r="AE61" s="4">
        <f t="shared" ref="AE61:AE92" si="51">IF(AD61&gt;=90,2,IF(AD61&gt;=80,1,0))</f>
        <v>2</v>
      </c>
      <c r="AF61" s="268">
        <v>1782</v>
      </c>
      <c r="AG61" s="5">
        <f t="shared" si="34"/>
        <v>3.9337748344370862</v>
      </c>
      <c r="AH61" s="4">
        <f t="shared" si="35"/>
        <v>1</v>
      </c>
      <c r="AI61" s="268">
        <v>503</v>
      </c>
      <c r="AJ61" s="6">
        <f t="shared" si="44"/>
        <v>1.3133159268929504</v>
      </c>
      <c r="AK61" s="4">
        <f t="shared" si="37"/>
        <v>1</v>
      </c>
      <c r="AL61" s="268">
        <v>1740</v>
      </c>
      <c r="AM61" s="6">
        <f t="shared" si="38"/>
        <v>32.222222222222221</v>
      </c>
      <c r="AN61" s="4">
        <f t="shared" si="39"/>
        <v>3</v>
      </c>
      <c r="AO61" s="97">
        <f t="shared" si="45"/>
        <v>17</v>
      </c>
      <c r="AP61" s="97">
        <f t="shared" si="46"/>
        <v>85</v>
      </c>
      <c r="AQ61" s="94" t="str">
        <f t="shared" si="47"/>
        <v>нет</v>
      </c>
      <c r="AR61" s="94" t="str">
        <f t="shared" si="48"/>
        <v>нет</v>
      </c>
      <c r="AS61" s="94" t="str">
        <f t="shared" si="49"/>
        <v>нет</v>
      </c>
    </row>
    <row r="62" spans="1:45" ht="29.1" customHeight="1">
      <c r="A62" s="10">
        <v>46</v>
      </c>
      <c r="B62" s="15" t="s">
        <v>166</v>
      </c>
      <c r="C62" s="271" t="s">
        <v>289</v>
      </c>
      <c r="D62" s="247">
        <v>50</v>
      </c>
      <c r="E62" s="225">
        <v>21</v>
      </c>
      <c r="F62" s="225">
        <v>132</v>
      </c>
      <c r="G62" s="225">
        <v>590</v>
      </c>
      <c r="H62" s="248">
        <v>592</v>
      </c>
      <c r="I62" s="247">
        <v>592</v>
      </c>
      <c r="J62" s="4">
        <f t="shared" si="28"/>
        <v>1</v>
      </c>
      <c r="K62" s="247">
        <v>27</v>
      </c>
      <c r="L62" s="247">
        <v>644</v>
      </c>
      <c r="M62" s="247">
        <v>100</v>
      </c>
      <c r="N62" s="4">
        <f t="shared" si="29"/>
        <v>2</v>
      </c>
      <c r="O62" s="247">
        <v>501</v>
      </c>
      <c r="P62" s="4">
        <f t="shared" si="50"/>
        <v>1</v>
      </c>
      <c r="Q62" s="247">
        <v>772</v>
      </c>
      <c r="R62" s="331" t="s">
        <v>181</v>
      </c>
      <c r="S62" s="247">
        <v>56</v>
      </c>
      <c r="T62" s="4">
        <f t="shared" si="30"/>
        <v>0</v>
      </c>
      <c r="U62" s="189"/>
      <c r="V62" s="4">
        <f t="shared" si="31"/>
        <v>0</v>
      </c>
      <c r="W62" s="268">
        <v>21905</v>
      </c>
      <c r="X62" s="5">
        <f t="shared" si="32"/>
        <v>3.66</v>
      </c>
      <c r="Y62" s="4">
        <f t="shared" si="43"/>
        <v>1</v>
      </c>
      <c r="Z62" s="247">
        <v>6853</v>
      </c>
      <c r="AA62" s="4">
        <f t="shared" si="25"/>
        <v>1</v>
      </c>
      <c r="AB62" s="247">
        <v>98</v>
      </c>
      <c r="AC62" s="4">
        <f t="shared" si="33"/>
        <v>2</v>
      </c>
      <c r="AD62" s="247">
        <v>98</v>
      </c>
      <c r="AE62" s="4">
        <f t="shared" si="51"/>
        <v>2</v>
      </c>
      <c r="AF62" s="268">
        <v>5758</v>
      </c>
      <c r="AG62" s="5">
        <f t="shared" si="34"/>
        <v>8.9409937888198758</v>
      </c>
      <c r="AH62" s="4">
        <f t="shared" si="35"/>
        <v>2</v>
      </c>
      <c r="AI62" s="268">
        <v>9061</v>
      </c>
      <c r="AJ62" s="6">
        <f t="shared" si="44"/>
        <v>15.305743243243244</v>
      </c>
      <c r="AK62" s="4">
        <f t="shared" si="37"/>
        <v>2</v>
      </c>
      <c r="AL62" s="268">
        <v>1550</v>
      </c>
      <c r="AM62" s="6">
        <f t="shared" si="38"/>
        <v>31</v>
      </c>
      <c r="AN62" s="4">
        <f t="shared" si="39"/>
        <v>3</v>
      </c>
      <c r="AO62" s="97">
        <f t="shared" si="45"/>
        <v>17</v>
      </c>
      <c r="AP62" s="97">
        <f t="shared" si="46"/>
        <v>85</v>
      </c>
      <c r="AQ62" s="94" t="str">
        <f t="shared" si="47"/>
        <v>нет</v>
      </c>
      <c r="AR62" s="94" t="str">
        <f t="shared" si="48"/>
        <v>нет</v>
      </c>
      <c r="AS62" s="94" t="str">
        <f t="shared" si="49"/>
        <v>нет</v>
      </c>
    </row>
    <row r="63" spans="1:45" ht="30" hidden="1" customHeight="1">
      <c r="A63" s="10">
        <v>50</v>
      </c>
      <c r="B63" s="15" t="s">
        <v>169</v>
      </c>
      <c r="C63" s="271" t="s">
        <v>294</v>
      </c>
      <c r="D63" s="247">
        <v>13</v>
      </c>
      <c r="E63" s="73">
        <v>8</v>
      </c>
      <c r="F63" s="73">
        <v>4</v>
      </c>
      <c r="G63" s="73">
        <v>31</v>
      </c>
      <c r="H63" s="248">
        <v>31</v>
      </c>
      <c r="I63" s="247">
        <v>31</v>
      </c>
      <c r="J63" s="4">
        <f t="shared" si="28"/>
        <v>1</v>
      </c>
      <c r="K63" s="247">
        <v>10</v>
      </c>
      <c r="L63" s="247">
        <v>38</v>
      </c>
      <c r="M63" s="247">
        <v>100</v>
      </c>
      <c r="N63" s="4">
        <f t="shared" si="29"/>
        <v>2</v>
      </c>
      <c r="O63" s="268">
        <v>379</v>
      </c>
      <c r="P63" s="4">
        <f t="shared" si="50"/>
        <v>1</v>
      </c>
      <c r="Q63" s="247">
        <v>273</v>
      </c>
      <c r="R63" s="343" t="s">
        <v>181</v>
      </c>
      <c r="S63" s="247">
        <v>100</v>
      </c>
      <c r="T63" s="4">
        <f t="shared" si="30"/>
        <v>2</v>
      </c>
      <c r="U63" s="189"/>
      <c r="V63" s="4">
        <f t="shared" si="31"/>
        <v>0</v>
      </c>
      <c r="W63" s="268">
        <v>1888</v>
      </c>
      <c r="X63" s="5">
        <f t="shared" si="32"/>
        <v>5.38</v>
      </c>
      <c r="Y63" s="4">
        <f t="shared" si="43"/>
        <v>1</v>
      </c>
      <c r="Z63" s="268">
        <v>267</v>
      </c>
      <c r="AA63" s="4">
        <f t="shared" si="25"/>
        <v>1</v>
      </c>
      <c r="AB63" s="247">
        <v>100</v>
      </c>
      <c r="AC63" s="4">
        <f t="shared" si="33"/>
        <v>2</v>
      </c>
      <c r="AD63" s="247">
        <v>99</v>
      </c>
      <c r="AE63" s="4">
        <f t="shared" si="51"/>
        <v>2</v>
      </c>
      <c r="AF63" s="268">
        <v>8</v>
      </c>
      <c r="AG63" s="6">
        <f t="shared" si="34"/>
        <v>0.21052631578947367</v>
      </c>
      <c r="AH63" s="4">
        <f t="shared" si="35"/>
        <v>0</v>
      </c>
      <c r="AI63" s="268">
        <v>138</v>
      </c>
      <c r="AJ63" s="6">
        <f t="shared" si="44"/>
        <v>4.4516129032258061</v>
      </c>
      <c r="AK63" s="4">
        <f t="shared" si="37"/>
        <v>2</v>
      </c>
      <c r="AL63" s="268">
        <v>418</v>
      </c>
      <c r="AM63" s="6">
        <f t="shared" si="38"/>
        <v>32.153846153846153</v>
      </c>
      <c r="AN63" s="4">
        <f t="shared" si="39"/>
        <v>3</v>
      </c>
      <c r="AO63" s="97">
        <f t="shared" si="45"/>
        <v>17</v>
      </c>
      <c r="AP63" s="97">
        <f t="shared" si="46"/>
        <v>85</v>
      </c>
      <c r="AQ63" s="94" t="str">
        <f t="shared" si="47"/>
        <v>нет</v>
      </c>
      <c r="AR63" s="94" t="str">
        <f t="shared" si="48"/>
        <v>нет</v>
      </c>
      <c r="AS63" s="94" t="str">
        <f t="shared" si="49"/>
        <v>нет</v>
      </c>
    </row>
    <row r="64" spans="1:45" ht="30" hidden="1" customHeight="1">
      <c r="A64" s="10">
        <v>55</v>
      </c>
      <c r="B64" s="15" t="s">
        <v>26</v>
      </c>
      <c r="C64" s="271" t="s">
        <v>300</v>
      </c>
      <c r="D64" s="247">
        <v>19</v>
      </c>
      <c r="E64" s="73">
        <v>9</v>
      </c>
      <c r="F64" s="73">
        <v>2</v>
      </c>
      <c r="G64" s="73">
        <v>36</v>
      </c>
      <c r="H64" s="248">
        <v>37</v>
      </c>
      <c r="I64" s="247">
        <v>37</v>
      </c>
      <c r="J64" s="4">
        <f t="shared" si="28"/>
        <v>1</v>
      </c>
      <c r="K64" s="247">
        <v>11</v>
      </c>
      <c r="L64" s="268">
        <v>53</v>
      </c>
      <c r="M64" s="247">
        <v>100</v>
      </c>
      <c r="N64" s="4">
        <f t="shared" si="29"/>
        <v>2</v>
      </c>
      <c r="O64" s="268">
        <v>597</v>
      </c>
      <c r="P64" s="4">
        <f t="shared" si="50"/>
        <v>1</v>
      </c>
      <c r="Q64" s="268">
        <v>388</v>
      </c>
      <c r="R64" s="348" t="s">
        <v>181</v>
      </c>
      <c r="S64" s="247">
        <v>99</v>
      </c>
      <c r="T64" s="4">
        <f t="shared" si="30"/>
        <v>2</v>
      </c>
      <c r="U64" s="189"/>
      <c r="V64" s="4">
        <f t="shared" si="31"/>
        <v>0</v>
      </c>
      <c r="W64" s="268">
        <v>2230</v>
      </c>
      <c r="X64" s="5">
        <f t="shared" si="32"/>
        <v>4.9000000000000004</v>
      </c>
      <c r="Y64" s="4">
        <f t="shared" si="43"/>
        <v>1</v>
      </c>
      <c r="Z64" s="268">
        <v>424</v>
      </c>
      <c r="AA64" s="4">
        <f t="shared" si="25"/>
        <v>1</v>
      </c>
      <c r="AB64" s="247">
        <v>100</v>
      </c>
      <c r="AC64" s="4">
        <f t="shared" si="33"/>
        <v>2</v>
      </c>
      <c r="AD64" s="247">
        <v>100</v>
      </c>
      <c r="AE64" s="4">
        <f t="shared" si="51"/>
        <v>2</v>
      </c>
      <c r="AF64" s="268">
        <v>70</v>
      </c>
      <c r="AG64" s="5">
        <f t="shared" si="34"/>
        <v>1.320754716981132</v>
      </c>
      <c r="AH64" s="4">
        <f t="shared" si="35"/>
        <v>1</v>
      </c>
      <c r="AI64" s="268">
        <v>64</v>
      </c>
      <c r="AJ64" s="6">
        <f t="shared" si="44"/>
        <v>1.7297297297297298</v>
      </c>
      <c r="AK64" s="4">
        <f t="shared" si="37"/>
        <v>1</v>
      </c>
      <c r="AL64" s="268">
        <v>734</v>
      </c>
      <c r="AM64" s="6">
        <f t="shared" si="38"/>
        <v>38.631578947368418</v>
      </c>
      <c r="AN64" s="4">
        <f t="shared" si="39"/>
        <v>3</v>
      </c>
      <c r="AO64" s="97">
        <f t="shared" si="45"/>
        <v>17</v>
      </c>
      <c r="AP64" s="97">
        <f t="shared" si="46"/>
        <v>85</v>
      </c>
      <c r="AQ64" s="94" t="str">
        <f t="shared" si="47"/>
        <v>нет</v>
      </c>
      <c r="AR64" s="94" t="str">
        <f t="shared" si="48"/>
        <v>нет</v>
      </c>
      <c r="AS64" s="94" t="str">
        <f t="shared" si="49"/>
        <v>нет</v>
      </c>
    </row>
    <row r="65" spans="1:45" ht="30" customHeight="1">
      <c r="A65" s="10">
        <v>62</v>
      </c>
      <c r="B65" s="15" t="s">
        <v>38</v>
      </c>
      <c r="C65" s="271" t="s">
        <v>306</v>
      </c>
      <c r="D65" s="247">
        <v>23</v>
      </c>
      <c r="E65" s="73">
        <v>11</v>
      </c>
      <c r="F65" s="150">
        <v>57</v>
      </c>
      <c r="G65" s="150">
        <v>260</v>
      </c>
      <c r="H65" s="248">
        <v>263</v>
      </c>
      <c r="I65" s="247">
        <v>261</v>
      </c>
      <c r="J65" s="4">
        <f t="shared" si="28"/>
        <v>1</v>
      </c>
      <c r="K65" s="247">
        <v>11</v>
      </c>
      <c r="L65" s="247">
        <v>295</v>
      </c>
      <c r="M65" s="247">
        <v>100</v>
      </c>
      <c r="N65" s="4">
        <f t="shared" si="29"/>
        <v>2</v>
      </c>
      <c r="O65" s="247">
        <v>234</v>
      </c>
      <c r="P65" s="4">
        <f t="shared" si="50"/>
        <v>1</v>
      </c>
      <c r="Q65" s="247">
        <v>341</v>
      </c>
      <c r="R65" s="132" t="s">
        <v>181</v>
      </c>
      <c r="S65" s="247">
        <v>69</v>
      </c>
      <c r="T65" s="4">
        <f t="shared" si="30"/>
        <v>0</v>
      </c>
      <c r="U65" s="189"/>
      <c r="V65" s="4">
        <f t="shared" si="31"/>
        <v>0</v>
      </c>
      <c r="W65" s="268">
        <v>9274</v>
      </c>
      <c r="X65" s="5">
        <f t="shared" si="32"/>
        <v>3.5</v>
      </c>
      <c r="Y65" s="4">
        <f t="shared" si="43"/>
        <v>1</v>
      </c>
      <c r="Z65" s="268">
        <v>3189</v>
      </c>
      <c r="AA65" s="4">
        <f t="shared" ref="AA65:AA96" si="52">IF(Z65/I65&gt;=6,1,0)</f>
        <v>1</v>
      </c>
      <c r="AB65" s="247">
        <v>93</v>
      </c>
      <c r="AC65" s="4">
        <f t="shared" si="33"/>
        <v>2</v>
      </c>
      <c r="AD65" s="247">
        <v>94</v>
      </c>
      <c r="AE65" s="4">
        <f t="shared" si="51"/>
        <v>2</v>
      </c>
      <c r="AF65" s="268">
        <v>3056</v>
      </c>
      <c r="AG65" s="5">
        <f t="shared" si="34"/>
        <v>10.359322033898305</v>
      </c>
      <c r="AH65" s="4">
        <f t="shared" si="35"/>
        <v>2</v>
      </c>
      <c r="AI65" s="268">
        <v>1827</v>
      </c>
      <c r="AJ65" s="6">
        <f t="shared" si="44"/>
        <v>7</v>
      </c>
      <c r="AK65" s="4">
        <f t="shared" si="37"/>
        <v>2</v>
      </c>
      <c r="AL65" s="268">
        <v>819</v>
      </c>
      <c r="AM65" s="6">
        <f t="shared" si="38"/>
        <v>35.608695652173914</v>
      </c>
      <c r="AN65" s="4">
        <f t="shared" si="39"/>
        <v>3</v>
      </c>
      <c r="AO65" s="97">
        <f t="shared" si="45"/>
        <v>17</v>
      </c>
      <c r="AP65" s="97">
        <f t="shared" si="46"/>
        <v>85</v>
      </c>
      <c r="AQ65" s="94" t="str">
        <f t="shared" si="47"/>
        <v>нет</v>
      </c>
      <c r="AR65" s="94" t="str">
        <f t="shared" si="48"/>
        <v>нет</v>
      </c>
      <c r="AS65" s="94" t="str">
        <f t="shared" si="49"/>
        <v>нет</v>
      </c>
    </row>
    <row r="66" spans="1:45" ht="30" customHeight="1">
      <c r="A66" s="10">
        <v>63</v>
      </c>
      <c r="B66" s="15" t="s">
        <v>39</v>
      </c>
      <c r="C66" s="271" t="s">
        <v>308</v>
      </c>
      <c r="D66" s="247">
        <v>27</v>
      </c>
      <c r="E66" s="73">
        <v>11</v>
      </c>
      <c r="F66" s="73">
        <v>36</v>
      </c>
      <c r="G66" s="73">
        <v>171</v>
      </c>
      <c r="H66" s="248">
        <v>167</v>
      </c>
      <c r="I66" s="247">
        <v>169</v>
      </c>
      <c r="J66" s="4">
        <f t="shared" si="28"/>
        <v>1</v>
      </c>
      <c r="K66" s="247">
        <v>13</v>
      </c>
      <c r="L66" s="247">
        <v>217</v>
      </c>
      <c r="M66" s="247">
        <v>100</v>
      </c>
      <c r="N66" s="4">
        <f t="shared" si="29"/>
        <v>2</v>
      </c>
      <c r="O66" s="247">
        <v>496</v>
      </c>
      <c r="P66" s="4">
        <f t="shared" si="50"/>
        <v>1</v>
      </c>
      <c r="Q66" s="247">
        <v>407</v>
      </c>
      <c r="R66" s="132" t="s">
        <v>181</v>
      </c>
      <c r="S66" s="247">
        <v>66</v>
      </c>
      <c r="T66" s="4">
        <f t="shared" si="30"/>
        <v>0</v>
      </c>
      <c r="U66" s="189"/>
      <c r="V66" s="4">
        <f t="shared" si="31"/>
        <v>0</v>
      </c>
      <c r="W66" s="268">
        <v>6215</v>
      </c>
      <c r="X66" s="5">
        <f t="shared" si="32"/>
        <v>3.59</v>
      </c>
      <c r="Y66" s="4">
        <f t="shared" si="43"/>
        <v>1</v>
      </c>
      <c r="Z66" s="268">
        <v>2878</v>
      </c>
      <c r="AA66" s="4">
        <f t="shared" si="52"/>
        <v>1</v>
      </c>
      <c r="AB66" s="247">
        <v>96</v>
      </c>
      <c r="AC66" s="4">
        <f t="shared" si="33"/>
        <v>2</v>
      </c>
      <c r="AD66" s="247">
        <v>95</v>
      </c>
      <c r="AE66" s="4">
        <f t="shared" si="51"/>
        <v>2</v>
      </c>
      <c r="AF66" s="268">
        <v>2130</v>
      </c>
      <c r="AG66" s="5">
        <f t="shared" si="34"/>
        <v>9.8156682027649769</v>
      </c>
      <c r="AH66" s="4">
        <f t="shared" si="35"/>
        <v>2</v>
      </c>
      <c r="AI66" s="268">
        <v>1564</v>
      </c>
      <c r="AJ66" s="6">
        <f t="shared" si="44"/>
        <v>9.2544378698224854</v>
      </c>
      <c r="AK66" s="4">
        <f t="shared" si="37"/>
        <v>2</v>
      </c>
      <c r="AL66" s="268">
        <v>944</v>
      </c>
      <c r="AM66" s="6">
        <f t="shared" si="38"/>
        <v>34.962962962962962</v>
      </c>
      <c r="AN66" s="4">
        <f t="shared" si="39"/>
        <v>3</v>
      </c>
      <c r="AO66" s="97">
        <f t="shared" si="45"/>
        <v>17</v>
      </c>
      <c r="AP66" s="97">
        <f t="shared" si="46"/>
        <v>85</v>
      </c>
      <c r="AQ66" s="94" t="str">
        <f t="shared" si="47"/>
        <v>нет</v>
      </c>
      <c r="AR66" s="94" t="str">
        <f t="shared" si="48"/>
        <v>нет</v>
      </c>
      <c r="AS66" s="94" t="str">
        <f t="shared" si="49"/>
        <v>нет</v>
      </c>
    </row>
    <row r="67" spans="1:45" ht="30" hidden="1" customHeight="1">
      <c r="A67" s="10">
        <v>64</v>
      </c>
      <c r="B67" s="15" t="s">
        <v>40</v>
      </c>
      <c r="C67" s="271" t="s">
        <v>309</v>
      </c>
      <c r="D67" s="247">
        <v>26</v>
      </c>
      <c r="E67" s="73">
        <v>11</v>
      </c>
      <c r="F67" s="73">
        <v>56</v>
      </c>
      <c r="G67" s="73">
        <v>177</v>
      </c>
      <c r="H67" s="248">
        <v>179</v>
      </c>
      <c r="I67" s="247">
        <v>178</v>
      </c>
      <c r="J67" s="4">
        <f t="shared" si="28"/>
        <v>1</v>
      </c>
      <c r="K67" s="247">
        <v>11</v>
      </c>
      <c r="L67" s="247">
        <v>169</v>
      </c>
      <c r="M67" s="247">
        <v>100</v>
      </c>
      <c r="N67" s="4">
        <f t="shared" si="29"/>
        <v>2</v>
      </c>
      <c r="O67" s="247">
        <v>164</v>
      </c>
      <c r="P67" s="4">
        <f t="shared" si="50"/>
        <v>1</v>
      </c>
      <c r="Q67" s="247">
        <v>176</v>
      </c>
      <c r="R67" s="132" t="s">
        <v>181</v>
      </c>
      <c r="S67" s="247">
        <v>84</v>
      </c>
      <c r="T67" s="4">
        <f t="shared" si="30"/>
        <v>1</v>
      </c>
      <c r="U67" s="189"/>
      <c r="V67" s="4">
        <f t="shared" si="31"/>
        <v>0</v>
      </c>
      <c r="W67" s="268">
        <v>3534</v>
      </c>
      <c r="X67" s="5">
        <f t="shared" si="32"/>
        <v>2.23</v>
      </c>
      <c r="Y67" s="4">
        <f t="shared" si="43"/>
        <v>0</v>
      </c>
      <c r="Z67" s="268">
        <v>2440</v>
      </c>
      <c r="AA67" s="4">
        <f t="shared" si="52"/>
        <v>1</v>
      </c>
      <c r="AB67" s="247">
        <v>98</v>
      </c>
      <c r="AC67" s="4">
        <f t="shared" si="33"/>
        <v>2</v>
      </c>
      <c r="AD67" s="247">
        <v>98</v>
      </c>
      <c r="AE67" s="4">
        <f t="shared" si="51"/>
        <v>2</v>
      </c>
      <c r="AF67" s="268">
        <v>966</v>
      </c>
      <c r="AG67" s="5">
        <f t="shared" si="34"/>
        <v>5.7159763313609471</v>
      </c>
      <c r="AH67" s="4">
        <f t="shared" si="35"/>
        <v>2</v>
      </c>
      <c r="AI67" s="268">
        <v>1037</v>
      </c>
      <c r="AJ67" s="6">
        <f t="shared" si="44"/>
        <v>5.8258426966292136</v>
      </c>
      <c r="AK67" s="4">
        <f t="shared" si="37"/>
        <v>2</v>
      </c>
      <c r="AL67" s="268">
        <v>963</v>
      </c>
      <c r="AM67" s="6">
        <f t="shared" si="38"/>
        <v>37.03846153846154</v>
      </c>
      <c r="AN67" s="4">
        <f t="shared" si="39"/>
        <v>3</v>
      </c>
      <c r="AO67" s="97">
        <f t="shared" si="45"/>
        <v>17</v>
      </c>
      <c r="AP67" s="97">
        <f t="shared" si="46"/>
        <v>85</v>
      </c>
      <c r="AQ67" s="94" t="str">
        <f t="shared" si="47"/>
        <v>нет</v>
      </c>
      <c r="AR67" s="94" t="str">
        <f t="shared" si="48"/>
        <v>нет</v>
      </c>
      <c r="AS67" s="94" t="str">
        <f t="shared" si="49"/>
        <v>нет</v>
      </c>
    </row>
    <row r="68" spans="1:45" ht="30" hidden="1" customHeight="1">
      <c r="A68" s="10">
        <v>72</v>
      </c>
      <c r="B68" s="15" t="s">
        <v>109</v>
      </c>
      <c r="C68" s="271" t="s">
        <v>315</v>
      </c>
      <c r="D68" s="189">
        <v>24</v>
      </c>
      <c r="E68" s="73">
        <v>11</v>
      </c>
      <c r="F68" s="3">
        <v>50</v>
      </c>
      <c r="G68" s="3">
        <v>256</v>
      </c>
      <c r="H68" s="248">
        <v>254</v>
      </c>
      <c r="I68" s="189">
        <v>265</v>
      </c>
      <c r="J68" s="4">
        <f t="shared" ref="J68:J99" si="53">IF(ABS((I68-H68)/H68)&lt;=0.1,1,0)</f>
        <v>1</v>
      </c>
      <c r="K68" s="189">
        <v>11</v>
      </c>
      <c r="L68" s="189">
        <v>294</v>
      </c>
      <c r="M68" s="189">
        <v>100</v>
      </c>
      <c r="N68" s="4">
        <f t="shared" ref="N68:N99" si="54">IF(M68&gt;=90,2,IF(M68&gt;=80,1,0))</f>
        <v>2</v>
      </c>
      <c r="O68" s="189">
        <v>415</v>
      </c>
      <c r="P68" s="4">
        <f t="shared" si="50"/>
        <v>1</v>
      </c>
      <c r="Q68" s="189">
        <v>330</v>
      </c>
      <c r="R68" s="167" t="s">
        <v>181</v>
      </c>
      <c r="S68" s="189">
        <v>89</v>
      </c>
      <c r="T68" s="4">
        <f t="shared" ref="T68:T99" si="55">IF(S68&gt;=90,2,IF(S68&gt;=80,1,0))</f>
        <v>1</v>
      </c>
      <c r="U68" s="286"/>
      <c r="V68" s="4">
        <f t="shared" ref="V68:V99" si="56">IF(U68&gt;=90,2,IF(U68&gt;=80,1,0))</f>
        <v>0</v>
      </c>
      <c r="W68" s="189">
        <v>9940</v>
      </c>
      <c r="X68" s="5">
        <f t="shared" ref="X68:X99" si="57">ROUND($W68/($I68-$F68)/13,2)</f>
        <v>3.56</v>
      </c>
      <c r="Y68" s="4">
        <f t="shared" si="43"/>
        <v>1</v>
      </c>
      <c r="Z68" s="189">
        <v>5635</v>
      </c>
      <c r="AA68" s="4">
        <f t="shared" si="52"/>
        <v>1</v>
      </c>
      <c r="AB68" s="189">
        <v>98</v>
      </c>
      <c r="AC68" s="4">
        <f t="shared" ref="AC68:AC99" si="58">IF(AB68&gt;=90,2,IF(AB68&gt;=80,1,0))</f>
        <v>2</v>
      </c>
      <c r="AD68" s="189">
        <v>98</v>
      </c>
      <c r="AE68" s="4">
        <f t="shared" si="51"/>
        <v>2</v>
      </c>
      <c r="AF68" s="189">
        <v>1184</v>
      </c>
      <c r="AG68" s="5">
        <f t="shared" ref="AG68:AG99" si="59">AF68/L68</f>
        <v>4.0272108843537415</v>
      </c>
      <c r="AH68" s="4">
        <f t="shared" ref="AH68:AH99" si="60">IF(AG68&gt;12,3,IF(AG68&gt;4,2,IF(AG68&gt;1,1,0)))</f>
        <v>2</v>
      </c>
      <c r="AI68" s="189">
        <v>721</v>
      </c>
      <c r="AJ68" s="6">
        <f t="shared" si="44"/>
        <v>2.7207547169811321</v>
      </c>
      <c r="AK68" s="4">
        <f t="shared" ref="AK68:AK99" si="61">IF(AJ68&gt;=4,2,IF(AJ68&gt;1,1,0))</f>
        <v>1</v>
      </c>
      <c r="AL68" s="189">
        <v>1049</v>
      </c>
      <c r="AM68" s="6">
        <f t="shared" ref="AM68:AM99" si="62">AL68/D68</f>
        <v>43.708333333333336</v>
      </c>
      <c r="AN68" s="4">
        <f t="shared" ref="AN68:AN99" si="63">IF(AM68&gt;23,3,IF(AM68&gt;12,2,IF(AM68&gt;4,1,0)))</f>
        <v>3</v>
      </c>
      <c r="AO68" s="97">
        <f t="shared" si="45"/>
        <v>17</v>
      </c>
      <c r="AP68" s="97">
        <f t="shared" si="46"/>
        <v>85</v>
      </c>
      <c r="AQ68" s="166" t="str">
        <f t="shared" si="47"/>
        <v>нет</v>
      </c>
      <c r="AR68" s="166" t="str">
        <f t="shared" si="48"/>
        <v>нет</v>
      </c>
      <c r="AS68" s="166" t="str">
        <f t="shared" si="49"/>
        <v>нет</v>
      </c>
    </row>
    <row r="69" spans="1:45" ht="30" hidden="1" customHeight="1">
      <c r="A69" s="10">
        <v>75</v>
      </c>
      <c r="B69" s="15" t="s">
        <v>153</v>
      </c>
      <c r="C69" s="272" t="s">
        <v>318</v>
      </c>
      <c r="D69" s="310">
        <v>21</v>
      </c>
      <c r="E69" s="73">
        <v>11</v>
      </c>
      <c r="F69" s="73">
        <v>11</v>
      </c>
      <c r="G69" s="73">
        <v>74</v>
      </c>
      <c r="H69" s="248">
        <v>74</v>
      </c>
      <c r="I69" s="310">
        <v>74</v>
      </c>
      <c r="J69" s="4">
        <f t="shared" si="53"/>
        <v>1</v>
      </c>
      <c r="K69" s="310">
        <v>14</v>
      </c>
      <c r="L69" s="286">
        <v>90</v>
      </c>
      <c r="M69" s="310">
        <v>100</v>
      </c>
      <c r="N69" s="4">
        <f t="shared" si="54"/>
        <v>2</v>
      </c>
      <c r="O69" s="286">
        <v>1138</v>
      </c>
      <c r="P69" s="4">
        <f t="shared" si="50"/>
        <v>1</v>
      </c>
      <c r="Q69" s="286">
        <v>490</v>
      </c>
      <c r="R69" s="338" t="s">
        <v>181</v>
      </c>
      <c r="S69" s="286">
        <v>89</v>
      </c>
      <c r="T69" s="4">
        <f t="shared" si="55"/>
        <v>1</v>
      </c>
      <c r="U69" s="189"/>
      <c r="V69" s="4">
        <f t="shared" si="56"/>
        <v>0</v>
      </c>
      <c r="W69" s="286">
        <v>3771</v>
      </c>
      <c r="X69" s="5">
        <f t="shared" si="57"/>
        <v>4.5999999999999996</v>
      </c>
      <c r="Y69" s="4">
        <f t="shared" si="43"/>
        <v>1</v>
      </c>
      <c r="Z69" s="286">
        <v>1771</v>
      </c>
      <c r="AA69" s="4">
        <f t="shared" si="52"/>
        <v>1</v>
      </c>
      <c r="AB69" s="310">
        <v>90</v>
      </c>
      <c r="AC69" s="4">
        <f t="shared" si="58"/>
        <v>2</v>
      </c>
      <c r="AD69" s="310">
        <v>87</v>
      </c>
      <c r="AE69" s="4">
        <f t="shared" si="51"/>
        <v>1</v>
      </c>
      <c r="AF69" s="286">
        <v>509</v>
      </c>
      <c r="AG69" s="5">
        <f t="shared" si="59"/>
        <v>5.6555555555555559</v>
      </c>
      <c r="AH69" s="4">
        <f t="shared" si="60"/>
        <v>2</v>
      </c>
      <c r="AI69" s="286">
        <v>462</v>
      </c>
      <c r="AJ69" s="6">
        <f t="shared" si="44"/>
        <v>6.243243243243243</v>
      </c>
      <c r="AK69" s="4">
        <f t="shared" si="61"/>
        <v>2</v>
      </c>
      <c r="AL69" s="286">
        <v>868</v>
      </c>
      <c r="AM69" s="6">
        <f t="shared" si="62"/>
        <v>41.333333333333336</v>
      </c>
      <c r="AN69" s="4">
        <f t="shared" si="63"/>
        <v>3</v>
      </c>
      <c r="AO69" s="97">
        <f t="shared" si="45"/>
        <v>17</v>
      </c>
      <c r="AP69" s="97">
        <f t="shared" si="46"/>
        <v>85</v>
      </c>
      <c r="AQ69" s="94" t="str">
        <f t="shared" si="47"/>
        <v>нет</v>
      </c>
      <c r="AR69" s="94" t="str">
        <f t="shared" si="48"/>
        <v>нет</v>
      </c>
      <c r="AS69" s="94" t="str">
        <f t="shared" si="49"/>
        <v>нет</v>
      </c>
    </row>
    <row r="70" spans="1:45" ht="30" customHeight="1">
      <c r="A70" s="10">
        <v>79</v>
      </c>
      <c r="B70" s="30" t="s">
        <v>27</v>
      </c>
      <c r="C70" s="269" t="s">
        <v>321</v>
      </c>
      <c r="D70" s="189">
        <v>48</v>
      </c>
      <c r="E70" s="73">
        <v>25</v>
      </c>
      <c r="F70" s="73">
        <v>110</v>
      </c>
      <c r="G70" s="73">
        <v>535</v>
      </c>
      <c r="H70" s="248">
        <v>535</v>
      </c>
      <c r="I70" s="189">
        <v>533</v>
      </c>
      <c r="J70" s="4">
        <f t="shared" si="53"/>
        <v>1</v>
      </c>
      <c r="K70" s="189">
        <v>38</v>
      </c>
      <c r="L70" s="189">
        <v>723</v>
      </c>
      <c r="M70" s="189">
        <v>100</v>
      </c>
      <c r="N70" s="4">
        <f t="shared" si="54"/>
        <v>2</v>
      </c>
      <c r="O70" s="189">
        <v>1070</v>
      </c>
      <c r="P70" s="4">
        <f t="shared" si="50"/>
        <v>1</v>
      </c>
      <c r="Q70" s="189">
        <v>960</v>
      </c>
      <c r="R70" s="341">
        <v>56</v>
      </c>
      <c r="S70" s="189">
        <v>56</v>
      </c>
      <c r="T70" s="4">
        <f t="shared" si="55"/>
        <v>0</v>
      </c>
      <c r="U70" s="189"/>
      <c r="V70" s="4">
        <f t="shared" si="56"/>
        <v>0</v>
      </c>
      <c r="W70" s="189">
        <v>16514</v>
      </c>
      <c r="X70" s="5">
        <f t="shared" si="57"/>
        <v>3</v>
      </c>
      <c r="Y70" s="4">
        <f t="shared" si="43"/>
        <v>1</v>
      </c>
      <c r="Z70" s="189">
        <v>6240</v>
      </c>
      <c r="AA70" s="4">
        <f t="shared" si="52"/>
        <v>1</v>
      </c>
      <c r="AB70" s="189">
        <v>94</v>
      </c>
      <c r="AC70" s="4">
        <f t="shared" si="58"/>
        <v>2</v>
      </c>
      <c r="AD70" s="189">
        <v>89</v>
      </c>
      <c r="AE70" s="4">
        <f t="shared" si="51"/>
        <v>1</v>
      </c>
      <c r="AF70" s="189">
        <v>10002</v>
      </c>
      <c r="AG70" s="5">
        <f t="shared" si="59"/>
        <v>13.834024896265561</v>
      </c>
      <c r="AH70" s="4">
        <f t="shared" si="60"/>
        <v>3</v>
      </c>
      <c r="AI70" s="189">
        <v>3121</v>
      </c>
      <c r="AJ70" s="6">
        <f t="shared" si="44"/>
        <v>5.8555347091932459</v>
      </c>
      <c r="AK70" s="4">
        <f t="shared" si="61"/>
        <v>2</v>
      </c>
      <c r="AL70" s="189">
        <v>1921</v>
      </c>
      <c r="AM70" s="6">
        <f t="shared" si="62"/>
        <v>40.020833333333336</v>
      </c>
      <c r="AN70" s="4">
        <f t="shared" si="63"/>
        <v>3</v>
      </c>
      <c r="AO70" s="97">
        <f t="shared" si="45"/>
        <v>17</v>
      </c>
      <c r="AP70" s="97">
        <f t="shared" si="46"/>
        <v>85</v>
      </c>
      <c r="AQ70" s="94" t="str">
        <f t="shared" si="47"/>
        <v>нет</v>
      </c>
      <c r="AR70" s="94" t="str">
        <f t="shared" si="48"/>
        <v>нет</v>
      </c>
      <c r="AS70" s="94" t="str">
        <f t="shared" si="49"/>
        <v>нет</v>
      </c>
    </row>
    <row r="71" spans="1:45" ht="30" hidden="1" customHeight="1">
      <c r="A71" s="10">
        <v>87</v>
      </c>
      <c r="B71" s="15" t="s">
        <v>117</v>
      </c>
      <c r="C71" s="272" t="s">
        <v>325</v>
      </c>
      <c r="D71" s="189">
        <v>61</v>
      </c>
      <c r="E71" s="73">
        <v>37</v>
      </c>
      <c r="F71" s="73">
        <v>162</v>
      </c>
      <c r="G71" s="73">
        <v>800</v>
      </c>
      <c r="H71" s="248">
        <v>801</v>
      </c>
      <c r="I71" s="189">
        <v>802</v>
      </c>
      <c r="J71" s="4">
        <f t="shared" si="53"/>
        <v>1</v>
      </c>
      <c r="K71" s="189">
        <v>49</v>
      </c>
      <c r="L71" s="189">
        <v>904</v>
      </c>
      <c r="M71" s="189">
        <v>100</v>
      </c>
      <c r="N71" s="4">
        <f t="shared" si="54"/>
        <v>2</v>
      </c>
      <c r="O71" s="189">
        <v>594</v>
      </c>
      <c r="P71" s="4">
        <f t="shared" si="50"/>
        <v>1</v>
      </c>
      <c r="Q71" s="189">
        <v>1229</v>
      </c>
      <c r="R71" s="338"/>
      <c r="S71" s="189">
        <v>89</v>
      </c>
      <c r="T71" s="4">
        <f t="shared" si="55"/>
        <v>1</v>
      </c>
      <c r="U71" s="189"/>
      <c r="V71" s="4">
        <f t="shared" si="56"/>
        <v>0</v>
      </c>
      <c r="W71" s="189">
        <v>35098</v>
      </c>
      <c r="X71" s="5">
        <f t="shared" si="57"/>
        <v>4.22</v>
      </c>
      <c r="Y71" s="4">
        <f t="shared" si="43"/>
        <v>1</v>
      </c>
      <c r="Z71" s="189">
        <v>7716</v>
      </c>
      <c r="AA71" s="4">
        <f t="shared" si="52"/>
        <v>1</v>
      </c>
      <c r="AB71" s="189">
        <v>88</v>
      </c>
      <c r="AC71" s="4">
        <f t="shared" si="58"/>
        <v>1</v>
      </c>
      <c r="AD71" s="189">
        <v>86</v>
      </c>
      <c r="AE71" s="4">
        <f t="shared" si="51"/>
        <v>1</v>
      </c>
      <c r="AF71" s="189">
        <v>11166</v>
      </c>
      <c r="AG71" s="5">
        <f t="shared" si="59"/>
        <v>12.351769911504425</v>
      </c>
      <c r="AH71" s="4">
        <f t="shared" si="60"/>
        <v>3</v>
      </c>
      <c r="AI71" s="189">
        <v>6534</v>
      </c>
      <c r="AJ71" s="6">
        <f t="shared" si="44"/>
        <v>8.147132169576059</v>
      </c>
      <c r="AK71" s="4">
        <f t="shared" si="61"/>
        <v>2</v>
      </c>
      <c r="AL71" s="189">
        <v>2680</v>
      </c>
      <c r="AM71" s="6">
        <f t="shared" si="62"/>
        <v>43.934426229508198</v>
      </c>
      <c r="AN71" s="4">
        <f t="shared" si="63"/>
        <v>3</v>
      </c>
      <c r="AO71" s="97">
        <f t="shared" si="45"/>
        <v>17</v>
      </c>
      <c r="AP71" s="97">
        <f t="shared" si="46"/>
        <v>85</v>
      </c>
      <c r="AQ71" s="94" t="str">
        <f t="shared" si="47"/>
        <v>нет</v>
      </c>
      <c r="AR71" s="94" t="str">
        <f t="shared" si="48"/>
        <v>нет</v>
      </c>
      <c r="AS71" s="94" t="str">
        <f t="shared" si="49"/>
        <v>нет</v>
      </c>
    </row>
    <row r="72" spans="1:45" ht="30" hidden="1" customHeight="1">
      <c r="A72" s="10">
        <v>110</v>
      </c>
      <c r="B72" s="37" t="s">
        <v>59</v>
      </c>
      <c r="C72" s="277" t="s">
        <v>346</v>
      </c>
      <c r="D72" s="243">
        <v>71</v>
      </c>
      <c r="E72" s="73">
        <v>33</v>
      </c>
      <c r="F72" s="73">
        <v>243</v>
      </c>
      <c r="G72" s="73">
        <v>808</v>
      </c>
      <c r="H72" s="321">
        <v>811</v>
      </c>
      <c r="I72" s="243">
        <v>809</v>
      </c>
      <c r="J72" s="4">
        <f t="shared" si="53"/>
        <v>1</v>
      </c>
      <c r="K72" s="243">
        <v>41</v>
      </c>
      <c r="L72" s="243">
        <v>1047</v>
      </c>
      <c r="M72" s="243">
        <v>100</v>
      </c>
      <c r="N72" s="4">
        <f t="shared" si="54"/>
        <v>2</v>
      </c>
      <c r="O72" s="243">
        <v>742</v>
      </c>
      <c r="P72" s="4">
        <f t="shared" si="50"/>
        <v>1</v>
      </c>
      <c r="Q72" s="243">
        <v>1109</v>
      </c>
      <c r="R72" s="132" t="s">
        <v>181</v>
      </c>
      <c r="S72" s="243">
        <v>82</v>
      </c>
      <c r="T72" s="4">
        <f t="shared" si="55"/>
        <v>1</v>
      </c>
      <c r="U72" s="189"/>
      <c r="V72" s="4">
        <f t="shared" si="56"/>
        <v>0</v>
      </c>
      <c r="W72" s="243">
        <v>22451</v>
      </c>
      <c r="X72" s="5">
        <f t="shared" si="57"/>
        <v>3.05</v>
      </c>
      <c r="Y72" s="4">
        <f t="shared" si="43"/>
        <v>1</v>
      </c>
      <c r="Z72" s="243">
        <v>6473</v>
      </c>
      <c r="AA72" s="4">
        <f t="shared" si="52"/>
        <v>1</v>
      </c>
      <c r="AB72" s="243">
        <v>91</v>
      </c>
      <c r="AC72" s="4">
        <f t="shared" si="58"/>
        <v>2</v>
      </c>
      <c r="AD72" s="243">
        <v>85</v>
      </c>
      <c r="AE72" s="4">
        <f t="shared" si="51"/>
        <v>1</v>
      </c>
      <c r="AF72" s="243">
        <v>5885</v>
      </c>
      <c r="AG72" s="5">
        <f t="shared" si="59"/>
        <v>5.6208213944603633</v>
      </c>
      <c r="AH72" s="4">
        <f t="shared" si="60"/>
        <v>2</v>
      </c>
      <c r="AI72" s="243">
        <v>4538</v>
      </c>
      <c r="AJ72" s="6">
        <f t="shared" si="44"/>
        <v>5.6093943139678615</v>
      </c>
      <c r="AK72" s="4">
        <f t="shared" si="61"/>
        <v>2</v>
      </c>
      <c r="AL72" s="243">
        <v>2053</v>
      </c>
      <c r="AM72" s="6">
        <f t="shared" si="62"/>
        <v>28.91549295774648</v>
      </c>
      <c r="AN72" s="4">
        <f t="shared" si="63"/>
        <v>3</v>
      </c>
      <c r="AO72" s="97">
        <f t="shared" si="45"/>
        <v>17</v>
      </c>
      <c r="AP72" s="97">
        <f t="shared" si="46"/>
        <v>85</v>
      </c>
      <c r="AQ72" s="94" t="str">
        <f t="shared" si="47"/>
        <v>нет</v>
      </c>
      <c r="AR72" s="94" t="str">
        <f t="shared" si="48"/>
        <v>нет</v>
      </c>
      <c r="AS72" s="94" t="str">
        <f t="shared" si="49"/>
        <v>нет</v>
      </c>
    </row>
    <row r="73" spans="1:45" ht="30" hidden="1" customHeight="1">
      <c r="A73" s="10">
        <v>111</v>
      </c>
      <c r="B73" s="37" t="s">
        <v>66</v>
      </c>
      <c r="C73" s="277" t="s">
        <v>352</v>
      </c>
      <c r="D73" s="243">
        <v>24</v>
      </c>
      <c r="E73" s="73">
        <v>11</v>
      </c>
      <c r="F73" s="73">
        <v>30</v>
      </c>
      <c r="G73" s="73">
        <v>135</v>
      </c>
      <c r="H73" s="321">
        <v>138</v>
      </c>
      <c r="I73" s="243">
        <v>138</v>
      </c>
      <c r="J73" s="4">
        <f t="shared" si="53"/>
        <v>1</v>
      </c>
      <c r="K73" s="243">
        <v>13</v>
      </c>
      <c r="L73" s="243">
        <v>144</v>
      </c>
      <c r="M73" s="243">
        <v>100</v>
      </c>
      <c r="N73" s="4">
        <f t="shared" si="54"/>
        <v>2</v>
      </c>
      <c r="O73" s="243">
        <v>238</v>
      </c>
      <c r="P73" s="4">
        <f t="shared" si="50"/>
        <v>1</v>
      </c>
      <c r="Q73" s="243">
        <v>331</v>
      </c>
      <c r="R73" s="87" t="s">
        <v>181</v>
      </c>
      <c r="S73" s="243">
        <v>99</v>
      </c>
      <c r="T73" s="4">
        <f t="shared" si="55"/>
        <v>2</v>
      </c>
      <c r="U73" s="189"/>
      <c r="V73" s="4">
        <f t="shared" si="56"/>
        <v>0</v>
      </c>
      <c r="W73" s="243">
        <v>7321</v>
      </c>
      <c r="X73" s="5">
        <f t="shared" si="57"/>
        <v>5.21</v>
      </c>
      <c r="Y73" s="4">
        <f t="shared" si="43"/>
        <v>1</v>
      </c>
      <c r="Z73" s="243">
        <v>661</v>
      </c>
      <c r="AA73" s="4">
        <f t="shared" si="52"/>
        <v>0</v>
      </c>
      <c r="AB73" s="243">
        <v>89</v>
      </c>
      <c r="AC73" s="4">
        <f t="shared" si="58"/>
        <v>1</v>
      </c>
      <c r="AD73" s="243">
        <v>94</v>
      </c>
      <c r="AE73" s="4">
        <f t="shared" si="51"/>
        <v>2</v>
      </c>
      <c r="AF73" s="243">
        <v>1083</v>
      </c>
      <c r="AG73" s="5">
        <f t="shared" si="59"/>
        <v>7.520833333333333</v>
      </c>
      <c r="AH73" s="4">
        <f t="shared" si="60"/>
        <v>2</v>
      </c>
      <c r="AI73" s="243">
        <v>948</v>
      </c>
      <c r="AJ73" s="6">
        <f t="shared" si="44"/>
        <v>6.8695652173913047</v>
      </c>
      <c r="AK73" s="4">
        <f t="shared" si="61"/>
        <v>2</v>
      </c>
      <c r="AL73" s="243">
        <v>792</v>
      </c>
      <c r="AM73" s="6">
        <f t="shared" si="62"/>
        <v>33</v>
      </c>
      <c r="AN73" s="4">
        <f t="shared" si="63"/>
        <v>3</v>
      </c>
      <c r="AO73" s="97">
        <f t="shared" si="45"/>
        <v>17</v>
      </c>
      <c r="AP73" s="97">
        <f t="shared" si="46"/>
        <v>85</v>
      </c>
      <c r="AQ73" s="94" t="str">
        <f t="shared" si="47"/>
        <v>нет</v>
      </c>
      <c r="AR73" s="94" t="str">
        <f t="shared" si="48"/>
        <v>нет</v>
      </c>
      <c r="AS73" s="94" t="str">
        <f t="shared" si="49"/>
        <v>нет</v>
      </c>
    </row>
    <row r="74" spans="1:45" s="7" customFormat="1" ht="30" hidden="1" customHeight="1">
      <c r="A74" s="10">
        <v>112</v>
      </c>
      <c r="B74" s="298" t="s">
        <v>64</v>
      </c>
      <c r="C74" s="309" t="s">
        <v>357</v>
      </c>
      <c r="D74" s="243">
        <v>24</v>
      </c>
      <c r="E74" s="73">
        <v>11</v>
      </c>
      <c r="F74" s="3">
        <v>16</v>
      </c>
      <c r="G74" s="3">
        <v>116</v>
      </c>
      <c r="H74" s="321">
        <v>117</v>
      </c>
      <c r="I74" s="243">
        <v>117</v>
      </c>
      <c r="J74" s="4">
        <f t="shared" si="53"/>
        <v>1</v>
      </c>
      <c r="K74" s="243">
        <v>11</v>
      </c>
      <c r="L74" s="243">
        <v>162</v>
      </c>
      <c r="M74" s="243">
        <v>99</v>
      </c>
      <c r="N74" s="4">
        <f t="shared" si="54"/>
        <v>2</v>
      </c>
      <c r="O74" s="243">
        <v>495</v>
      </c>
      <c r="P74" s="4">
        <f t="shared" si="50"/>
        <v>1</v>
      </c>
      <c r="Q74" s="243">
        <v>459</v>
      </c>
      <c r="R74" s="167" t="s">
        <v>181</v>
      </c>
      <c r="S74" s="243">
        <v>84</v>
      </c>
      <c r="T74" s="4">
        <f t="shared" si="55"/>
        <v>1</v>
      </c>
      <c r="U74" s="189"/>
      <c r="V74" s="4">
        <f t="shared" si="56"/>
        <v>0</v>
      </c>
      <c r="W74" s="243">
        <v>4910</v>
      </c>
      <c r="X74" s="5">
        <f t="shared" si="57"/>
        <v>3.74</v>
      </c>
      <c r="Y74" s="4">
        <f t="shared" si="43"/>
        <v>1</v>
      </c>
      <c r="Z74" s="243">
        <v>1480</v>
      </c>
      <c r="AA74" s="4">
        <f t="shared" si="52"/>
        <v>1</v>
      </c>
      <c r="AB74" s="243">
        <v>94</v>
      </c>
      <c r="AC74" s="4">
        <f t="shared" si="58"/>
        <v>2</v>
      </c>
      <c r="AD74" s="243">
        <v>92</v>
      </c>
      <c r="AE74" s="4">
        <f t="shared" si="51"/>
        <v>2</v>
      </c>
      <c r="AF74" s="243">
        <v>309</v>
      </c>
      <c r="AG74" s="5">
        <f t="shared" si="59"/>
        <v>1.9074074074074074</v>
      </c>
      <c r="AH74" s="4">
        <f t="shared" si="60"/>
        <v>1</v>
      </c>
      <c r="AI74" s="243">
        <v>990</v>
      </c>
      <c r="AJ74" s="6">
        <f t="shared" si="44"/>
        <v>8.4615384615384617</v>
      </c>
      <c r="AK74" s="4">
        <f t="shared" si="61"/>
        <v>2</v>
      </c>
      <c r="AL74" s="243">
        <v>580</v>
      </c>
      <c r="AM74" s="6">
        <f t="shared" si="62"/>
        <v>24.166666666666668</v>
      </c>
      <c r="AN74" s="4">
        <f t="shared" si="63"/>
        <v>3</v>
      </c>
      <c r="AO74" s="97">
        <f t="shared" si="45"/>
        <v>17</v>
      </c>
      <c r="AP74" s="97">
        <f t="shared" si="46"/>
        <v>85</v>
      </c>
      <c r="AQ74" s="166" t="str">
        <f t="shared" si="47"/>
        <v>нет</v>
      </c>
      <c r="AR74" s="166" t="str">
        <f t="shared" si="48"/>
        <v>нет</v>
      </c>
      <c r="AS74" s="166" t="str">
        <f t="shared" si="49"/>
        <v>нет</v>
      </c>
    </row>
    <row r="75" spans="1:45" ht="30" customHeight="1">
      <c r="A75" s="10">
        <v>133</v>
      </c>
      <c r="B75" s="294" t="s">
        <v>70</v>
      </c>
      <c r="C75" s="308" t="s">
        <v>363</v>
      </c>
      <c r="D75" s="189">
        <v>64</v>
      </c>
      <c r="E75" s="225">
        <v>32</v>
      </c>
      <c r="F75" s="225">
        <v>185</v>
      </c>
      <c r="G75" s="3">
        <v>932</v>
      </c>
      <c r="H75" s="318">
        <v>940</v>
      </c>
      <c r="I75" s="189">
        <v>938</v>
      </c>
      <c r="J75" s="4">
        <f t="shared" si="53"/>
        <v>1</v>
      </c>
      <c r="K75" s="189">
        <v>38</v>
      </c>
      <c r="L75" s="189">
        <v>1057</v>
      </c>
      <c r="M75" s="189">
        <v>100</v>
      </c>
      <c r="N75" s="4">
        <f t="shared" si="54"/>
        <v>2</v>
      </c>
      <c r="O75" s="189">
        <v>1138</v>
      </c>
      <c r="P75" s="4">
        <f t="shared" si="50"/>
        <v>1</v>
      </c>
      <c r="Q75" s="189">
        <v>1091</v>
      </c>
      <c r="R75" s="175" t="s">
        <v>181</v>
      </c>
      <c r="S75" s="189">
        <v>75</v>
      </c>
      <c r="T75" s="4">
        <f t="shared" si="55"/>
        <v>0</v>
      </c>
      <c r="U75" s="292"/>
      <c r="V75" s="4">
        <f t="shared" si="56"/>
        <v>0</v>
      </c>
      <c r="W75" s="189">
        <v>29071</v>
      </c>
      <c r="X75" s="5">
        <f t="shared" si="57"/>
        <v>2.97</v>
      </c>
      <c r="Y75" s="4">
        <f>IF(W75/(I75-F75)/13&gt;=5/2,1,0)</f>
        <v>1</v>
      </c>
      <c r="Z75" s="189">
        <v>10109</v>
      </c>
      <c r="AA75" s="4">
        <f t="shared" si="52"/>
        <v>1</v>
      </c>
      <c r="AB75" s="189">
        <v>92</v>
      </c>
      <c r="AC75" s="4">
        <f t="shared" si="58"/>
        <v>2</v>
      </c>
      <c r="AD75" s="189">
        <v>88</v>
      </c>
      <c r="AE75" s="4">
        <f t="shared" si="51"/>
        <v>1</v>
      </c>
      <c r="AF75" s="189">
        <v>16532</v>
      </c>
      <c r="AG75" s="5">
        <f t="shared" si="59"/>
        <v>15.640491958372753</v>
      </c>
      <c r="AH75" s="4">
        <f t="shared" si="60"/>
        <v>3</v>
      </c>
      <c r="AI75" s="189">
        <v>11326</v>
      </c>
      <c r="AJ75" s="6">
        <f t="shared" si="44"/>
        <v>12.074626865671641</v>
      </c>
      <c r="AK75" s="4">
        <f t="shared" si="61"/>
        <v>2</v>
      </c>
      <c r="AL75" s="189">
        <v>3841</v>
      </c>
      <c r="AM75" s="6">
        <f t="shared" si="62"/>
        <v>60.015625</v>
      </c>
      <c r="AN75" s="4">
        <f t="shared" si="63"/>
        <v>3</v>
      </c>
      <c r="AO75" s="97">
        <f t="shared" si="45"/>
        <v>17</v>
      </c>
      <c r="AP75" s="97">
        <f t="shared" si="46"/>
        <v>85</v>
      </c>
      <c r="AQ75" s="94" t="str">
        <f t="shared" si="47"/>
        <v>нет</v>
      </c>
      <c r="AR75" s="94" t="str">
        <f t="shared" si="48"/>
        <v>нет</v>
      </c>
      <c r="AS75" s="94" t="str">
        <f t="shared" si="49"/>
        <v>нет</v>
      </c>
    </row>
    <row r="76" spans="1:45" ht="30" hidden="1" customHeight="1">
      <c r="A76" s="10">
        <v>134</v>
      </c>
      <c r="B76" s="294" t="s">
        <v>83</v>
      </c>
      <c r="C76" s="276" t="s">
        <v>374</v>
      </c>
      <c r="D76" s="311">
        <v>74</v>
      </c>
      <c r="E76" s="225">
        <v>39</v>
      </c>
      <c r="F76" s="225">
        <v>0</v>
      </c>
      <c r="G76" s="225">
        <v>1232</v>
      </c>
      <c r="H76" s="318">
        <v>1231</v>
      </c>
      <c r="I76" s="311">
        <v>1230</v>
      </c>
      <c r="J76" s="4">
        <f t="shared" si="53"/>
        <v>1</v>
      </c>
      <c r="K76" s="311">
        <v>39</v>
      </c>
      <c r="L76" s="311">
        <v>1895</v>
      </c>
      <c r="M76" s="311">
        <v>100</v>
      </c>
      <c r="N76" s="4">
        <f t="shared" si="54"/>
        <v>2</v>
      </c>
      <c r="O76" s="311">
        <v>852</v>
      </c>
      <c r="P76" s="4">
        <f t="shared" si="50"/>
        <v>1</v>
      </c>
      <c r="Q76" s="311">
        <v>1269</v>
      </c>
      <c r="R76" s="352" t="s">
        <v>182</v>
      </c>
      <c r="S76" s="311">
        <v>82</v>
      </c>
      <c r="T76" s="4">
        <f t="shared" si="55"/>
        <v>1</v>
      </c>
      <c r="U76" s="189"/>
      <c r="V76" s="4">
        <f t="shared" si="56"/>
        <v>0</v>
      </c>
      <c r="W76" s="311">
        <v>40796</v>
      </c>
      <c r="X76" s="5">
        <f t="shared" si="57"/>
        <v>2.5499999999999998</v>
      </c>
      <c r="Y76" s="35">
        <f>IF(W76/(I76-F76)/13&gt;=5/3,1,0)</f>
        <v>1</v>
      </c>
      <c r="Z76" s="311">
        <v>15121</v>
      </c>
      <c r="AA76" s="4">
        <f t="shared" si="52"/>
        <v>1</v>
      </c>
      <c r="AB76" s="311">
        <v>92</v>
      </c>
      <c r="AC76" s="4">
        <f t="shared" si="58"/>
        <v>2</v>
      </c>
      <c r="AD76" s="311">
        <v>81</v>
      </c>
      <c r="AE76" s="4">
        <f t="shared" si="51"/>
        <v>1</v>
      </c>
      <c r="AF76" s="311">
        <v>19973</v>
      </c>
      <c r="AG76" s="5">
        <f t="shared" si="59"/>
        <v>10.539841688654354</v>
      </c>
      <c r="AH76" s="4">
        <f t="shared" si="60"/>
        <v>2</v>
      </c>
      <c r="AI76" s="311">
        <v>32373</v>
      </c>
      <c r="AJ76" s="6">
        <f t="shared" si="44"/>
        <v>26.319512195121952</v>
      </c>
      <c r="AK76" s="4">
        <f t="shared" si="61"/>
        <v>2</v>
      </c>
      <c r="AL76" s="311">
        <v>5399</v>
      </c>
      <c r="AM76" s="6">
        <f t="shared" si="62"/>
        <v>72.959459459459453</v>
      </c>
      <c r="AN76" s="4">
        <f t="shared" si="63"/>
        <v>3</v>
      </c>
      <c r="AO76" s="97">
        <f t="shared" si="45"/>
        <v>17</v>
      </c>
      <c r="AP76" s="97">
        <f t="shared" si="46"/>
        <v>85</v>
      </c>
      <c r="AQ76" s="166" t="str">
        <f t="shared" si="47"/>
        <v>нет</v>
      </c>
      <c r="AR76" s="166" t="str">
        <f t="shared" si="48"/>
        <v>выставляются</v>
      </c>
      <c r="AS76" s="166" t="str">
        <f t="shared" si="49"/>
        <v>нет</v>
      </c>
    </row>
    <row r="77" spans="1:45" ht="30.75" hidden="1" customHeight="1">
      <c r="A77" s="10">
        <v>135</v>
      </c>
      <c r="B77" s="294" t="s">
        <v>84</v>
      </c>
      <c r="C77" s="276" t="s">
        <v>375</v>
      </c>
      <c r="D77" s="311">
        <v>63</v>
      </c>
      <c r="E77" s="225">
        <v>36</v>
      </c>
      <c r="F77" s="225">
        <v>209</v>
      </c>
      <c r="G77" s="225">
        <v>1055</v>
      </c>
      <c r="H77" s="318">
        <v>1062</v>
      </c>
      <c r="I77" s="311">
        <v>1061</v>
      </c>
      <c r="J77" s="4">
        <f t="shared" si="53"/>
        <v>1</v>
      </c>
      <c r="K77" s="311">
        <v>36</v>
      </c>
      <c r="L77" s="311">
        <v>1141</v>
      </c>
      <c r="M77" s="311">
        <v>100</v>
      </c>
      <c r="N77" s="4">
        <f t="shared" si="54"/>
        <v>2</v>
      </c>
      <c r="O77" s="311">
        <v>950</v>
      </c>
      <c r="P77" s="4">
        <f t="shared" si="50"/>
        <v>1</v>
      </c>
      <c r="Q77" s="311">
        <v>1478</v>
      </c>
      <c r="R77" s="174" t="s">
        <v>181</v>
      </c>
      <c r="S77" s="311">
        <v>87</v>
      </c>
      <c r="T77" s="4">
        <f t="shared" si="55"/>
        <v>1</v>
      </c>
      <c r="U77" s="189"/>
      <c r="V77" s="139">
        <f t="shared" si="56"/>
        <v>0</v>
      </c>
      <c r="W77" s="311">
        <v>33640</v>
      </c>
      <c r="X77" s="5">
        <f t="shared" si="57"/>
        <v>3.04</v>
      </c>
      <c r="Y77" s="4">
        <f>IF(W77/(I77-F77)/13&gt;=5/2,1,0)</f>
        <v>1</v>
      </c>
      <c r="Z77" s="311">
        <v>12133</v>
      </c>
      <c r="AA77" s="4">
        <f t="shared" si="52"/>
        <v>1</v>
      </c>
      <c r="AB77" s="311">
        <v>93</v>
      </c>
      <c r="AC77" s="4">
        <f t="shared" si="58"/>
        <v>2</v>
      </c>
      <c r="AD77" s="311">
        <v>87</v>
      </c>
      <c r="AE77" s="4">
        <f t="shared" si="51"/>
        <v>1</v>
      </c>
      <c r="AF77" s="311">
        <v>11318</v>
      </c>
      <c r="AG77" s="5">
        <f t="shared" si="59"/>
        <v>9.9193689745836977</v>
      </c>
      <c r="AH77" s="4">
        <f t="shared" si="60"/>
        <v>2</v>
      </c>
      <c r="AI77" s="311">
        <v>14303</v>
      </c>
      <c r="AJ77" s="6">
        <f t="shared" si="44"/>
        <v>13.480678605089539</v>
      </c>
      <c r="AK77" s="4">
        <f t="shared" si="61"/>
        <v>2</v>
      </c>
      <c r="AL77" s="311">
        <v>3553</v>
      </c>
      <c r="AM77" s="6">
        <f t="shared" si="62"/>
        <v>56.396825396825399</v>
      </c>
      <c r="AN77" s="4">
        <f t="shared" si="63"/>
        <v>3</v>
      </c>
      <c r="AO77" s="97">
        <f t="shared" si="45"/>
        <v>17</v>
      </c>
      <c r="AP77" s="97">
        <f t="shared" si="46"/>
        <v>85</v>
      </c>
      <c r="AQ77" s="94" t="str">
        <f t="shared" si="47"/>
        <v>нет</v>
      </c>
      <c r="AR77" s="94" t="str">
        <f t="shared" si="48"/>
        <v>нет</v>
      </c>
      <c r="AS77" s="94" t="str">
        <f t="shared" si="49"/>
        <v>нет</v>
      </c>
    </row>
    <row r="78" spans="1:45" ht="30" hidden="1" customHeight="1">
      <c r="A78" s="10">
        <v>136</v>
      </c>
      <c r="B78" s="294" t="s">
        <v>71</v>
      </c>
      <c r="C78" s="276" t="s">
        <v>377</v>
      </c>
      <c r="D78" s="311">
        <v>89</v>
      </c>
      <c r="E78" s="225">
        <v>52</v>
      </c>
      <c r="F78" s="225">
        <v>309</v>
      </c>
      <c r="G78" s="225">
        <v>1568</v>
      </c>
      <c r="H78" s="318">
        <v>1590</v>
      </c>
      <c r="I78" s="311">
        <v>1582</v>
      </c>
      <c r="J78" s="4">
        <f t="shared" si="53"/>
        <v>1</v>
      </c>
      <c r="K78" s="311">
        <v>60</v>
      </c>
      <c r="L78" s="311">
        <v>1934</v>
      </c>
      <c r="M78" s="311">
        <v>100</v>
      </c>
      <c r="N78" s="4">
        <f t="shared" si="54"/>
        <v>2</v>
      </c>
      <c r="O78" s="311">
        <v>448</v>
      </c>
      <c r="P78" s="4">
        <f t="shared" si="50"/>
        <v>0</v>
      </c>
      <c r="Q78" s="311">
        <v>1597</v>
      </c>
      <c r="R78" s="174" t="s">
        <v>181</v>
      </c>
      <c r="S78" s="311">
        <v>80</v>
      </c>
      <c r="T78" s="4">
        <f t="shared" si="55"/>
        <v>1</v>
      </c>
      <c r="U78" s="189"/>
      <c r="V78" s="139">
        <f t="shared" si="56"/>
        <v>0</v>
      </c>
      <c r="W78" s="311">
        <v>45841</v>
      </c>
      <c r="X78" s="5">
        <f t="shared" si="57"/>
        <v>2.77</v>
      </c>
      <c r="Y78" s="4">
        <f>IF(W78/(I78-F78)/13&gt;=5/2,1,0)</f>
        <v>1</v>
      </c>
      <c r="Z78" s="311">
        <v>14439</v>
      </c>
      <c r="AA78" s="4">
        <f t="shared" si="52"/>
        <v>1</v>
      </c>
      <c r="AB78" s="311">
        <v>95</v>
      </c>
      <c r="AC78" s="4">
        <f t="shared" si="58"/>
        <v>2</v>
      </c>
      <c r="AD78" s="311">
        <v>92</v>
      </c>
      <c r="AE78" s="4">
        <f t="shared" si="51"/>
        <v>2</v>
      </c>
      <c r="AF78" s="311">
        <v>21131</v>
      </c>
      <c r="AG78" s="5">
        <f t="shared" si="59"/>
        <v>10.926059979317477</v>
      </c>
      <c r="AH78" s="4">
        <f t="shared" si="60"/>
        <v>2</v>
      </c>
      <c r="AI78" s="311">
        <v>16847</v>
      </c>
      <c r="AJ78" s="6">
        <f t="shared" si="44"/>
        <v>10.649178255372945</v>
      </c>
      <c r="AK78" s="4">
        <f t="shared" si="61"/>
        <v>2</v>
      </c>
      <c r="AL78" s="311">
        <v>3423</v>
      </c>
      <c r="AM78" s="6">
        <f t="shared" si="62"/>
        <v>38.460674157303373</v>
      </c>
      <c r="AN78" s="4">
        <f t="shared" si="63"/>
        <v>3</v>
      </c>
      <c r="AO78" s="97">
        <f t="shared" si="45"/>
        <v>17</v>
      </c>
      <c r="AP78" s="97">
        <f t="shared" si="46"/>
        <v>85</v>
      </c>
      <c r="AQ78" s="94" t="str">
        <f t="shared" si="47"/>
        <v>нет</v>
      </c>
      <c r="AR78" s="94" t="str">
        <f t="shared" si="48"/>
        <v>нет</v>
      </c>
      <c r="AS78" s="94" t="str">
        <f t="shared" si="49"/>
        <v>нет</v>
      </c>
    </row>
    <row r="79" spans="1:45" ht="30" customHeight="1">
      <c r="A79" s="10">
        <v>137</v>
      </c>
      <c r="B79" s="294" t="s">
        <v>87</v>
      </c>
      <c r="C79" s="276" t="s">
        <v>379</v>
      </c>
      <c r="D79" s="311">
        <v>39</v>
      </c>
      <c r="E79" s="225">
        <v>22</v>
      </c>
      <c r="F79" s="225">
        <v>135</v>
      </c>
      <c r="G79" s="225">
        <v>617</v>
      </c>
      <c r="H79" s="318">
        <v>626</v>
      </c>
      <c r="I79" s="311">
        <v>624</v>
      </c>
      <c r="J79" s="4">
        <f t="shared" si="53"/>
        <v>1</v>
      </c>
      <c r="K79" s="311">
        <v>22</v>
      </c>
      <c r="L79" s="311">
        <v>871</v>
      </c>
      <c r="M79" s="311">
        <v>100</v>
      </c>
      <c r="N79" s="4">
        <f t="shared" si="54"/>
        <v>2</v>
      </c>
      <c r="O79" s="311">
        <v>494</v>
      </c>
      <c r="P79" s="4">
        <f t="shared" si="50"/>
        <v>1</v>
      </c>
      <c r="Q79" s="311">
        <v>678</v>
      </c>
      <c r="R79" s="174" t="s">
        <v>181</v>
      </c>
      <c r="S79" s="311">
        <v>69</v>
      </c>
      <c r="T79" s="4">
        <f t="shared" si="55"/>
        <v>0</v>
      </c>
      <c r="U79" s="189"/>
      <c r="V79" s="139">
        <f t="shared" si="56"/>
        <v>0</v>
      </c>
      <c r="W79" s="311">
        <v>16583</v>
      </c>
      <c r="X79" s="5">
        <f t="shared" si="57"/>
        <v>2.61</v>
      </c>
      <c r="Y79" s="4">
        <f>IF(W79/(I79-F79)/13&gt;=5/2,1,0)</f>
        <v>1</v>
      </c>
      <c r="Z79" s="311">
        <v>4291</v>
      </c>
      <c r="AA79" s="4">
        <f t="shared" si="52"/>
        <v>1</v>
      </c>
      <c r="AB79" s="311">
        <v>95</v>
      </c>
      <c r="AC79" s="4">
        <f t="shared" si="58"/>
        <v>2</v>
      </c>
      <c r="AD79" s="311">
        <v>92</v>
      </c>
      <c r="AE79" s="4">
        <f t="shared" si="51"/>
        <v>2</v>
      </c>
      <c r="AF79" s="311">
        <v>8434</v>
      </c>
      <c r="AG79" s="5">
        <f t="shared" si="59"/>
        <v>9.6831228473019522</v>
      </c>
      <c r="AH79" s="4">
        <f t="shared" si="60"/>
        <v>2</v>
      </c>
      <c r="AI79" s="311">
        <v>5891</v>
      </c>
      <c r="AJ79" s="6">
        <f t="shared" si="44"/>
        <v>9.4407051282051277</v>
      </c>
      <c r="AK79" s="4">
        <f t="shared" si="61"/>
        <v>2</v>
      </c>
      <c r="AL79" s="311">
        <v>1771</v>
      </c>
      <c r="AM79" s="6">
        <f t="shared" si="62"/>
        <v>45.410256410256409</v>
      </c>
      <c r="AN79" s="4">
        <f t="shared" si="63"/>
        <v>3</v>
      </c>
      <c r="AO79" s="97">
        <f t="shared" si="45"/>
        <v>17</v>
      </c>
      <c r="AP79" s="97">
        <f t="shared" si="46"/>
        <v>85</v>
      </c>
      <c r="AQ79" s="94" t="str">
        <f t="shared" si="47"/>
        <v>нет</v>
      </c>
      <c r="AR79" s="94" t="str">
        <f t="shared" si="48"/>
        <v>нет</v>
      </c>
      <c r="AS79" s="94" t="str">
        <f t="shared" si="49"/>
        <v>нет</v>
      </c>
    </row>
    <row r="80" spans="1:45" ht="30" customHeight="1">
      <c r="A80" s="10">
        <v>138</v>
      </c>
      <c r="B80" s="299" t="s">
        <v>88</v>
      </c>
      <c r="C80" s="276" t="s">
        <v>380</v>
      </c>
      <c r="D80" s="311">
        <v>66</v>
      </c>
      <c r="E80" s="225">
        <v>39</v>
      </c>
      <c r="F80" s="225">
        <v>250</v>
      </c>
      <c r="G80" s="225">
        <v>1134</v>
      </c>
      <c r="H80" s="318">
        <v>1136</v>
      </c>
      <c r="I80" s="311">
        <v>1142</v>
      </c>
      <c r="J80" s="4">
        <f t="shared" si="53"/>
        <v>1</v>
      </c>
      <c r="K80" s="311">
        <v>39</v>
      </c>
      <c r="L80" s="311">
        <v>1371</v>
      </c>
      <c r="M80" s="311">
        <v>100</v>
      </c>
      <c r="N80" s="4">
        <f t="shared" si="54"/>
        <v>2</v>
      </c>
      <c r="O80" s="311">
        <v>1366</v>
      </c>
      <c r="P80" s="4">
        <f t="shared" si="50"/>
        <v>1</v>
      </c>
      <c r="Q80" s="311">
        <v>1481</v>
      </c>
      <c r="R80" s="174" t="s">
        <v>181</v>
      </c>
      <c r="S80" s="311">
        <v>61</v>
      </c>
      <c r="T80" s="4">
        <f t="shared" si="55"/>
        <v>0</v>
      </c>
      <c r="U80" s="189"/>
      <c r="V80" s="139">
        <f t="shared" si="56"/>
        <v>0</v>
      </c>
      <c r="W80" s="311">
        <v>37467</v>
      </c>
      <c r="X80" s="5">
        <f t="shared" si="57"/>
        <v>3.23</v>
      </c>
      <c r="Y80" s="4">
        <f>IF(W80/(I80-F80)/13&gt;=5/2,1,0)</f>
        <v>1</v>
      </c>
      <c r="Z80" s="311">
        <v>8951</v>
      </c>
      <c r="AA80" s="4">
        <f t="shared" si="52"/>
        <v>1</v>
      </c>
      <c r="AB80" s="311">
        <v>92</v>
      </c>
      <c r="AC80" s="4">
        <f t="shared" si="58"/>
        <v>2</v>
      </c>
      <c r="AD80" s="311">
        <v>90</v>
      </c>
      <c r="AE80" s="4">
        <f t="shared" si="51"/>
        <v>2</v>
      </c>
      <c r="AF80" s="311">
        <v>14621</v>
      </c>
      <c r="AG80" s="5">
        <f t="shared" si="59"/>
        <v>10.664478482859227</v>
      </c>
      <c r="AH80" s="4">
        <f t="shared" si="60"/>
        <v>2</v>
      </c>
      <c r="AI80" s="311">
        <v>5073</v>
      </c>
      <c r="AJ80" s="6">
        <f t="shared" si="44"/>
        <v>4.4422066549912431</v>
      </c>
      <c r="AK80" s="4">
        <f t="shared" si="61"/>
        <v>2</v>
      </c>
      <c r="AL80" s="311">
        <v>3572</v>
      </c>
      <c r="AM80" s="6">
        <f t="shared" si="62"/>
        <v>54.121212121212125</v>
      </c>
      <c r="AN80" s="4">
        <f t="shared" si="63"/>
        <v>3</v>
      </c>
      <c r="AO80" s="97">
        <f t="shared" si="45"/>
        <v>17</v>
      </c>
      <c r="AP80" s="97">
        <f t="shared" si="46"/>
        <v>85</v>
      </c>
      <c r="AQ80" s="94" t="str">
        <f t="shared" si="47"/>
        <v>нет</v>
      </c>
      <c r="AR80" s="94" t="str">
        <f t="shared" si="48"/>
        <v>нет</v>
      </c>
      <c r="AS80" s="94" t="str">
        <f t="shared" si="49"/>
        <v>нет</v>
      </c>
    </row>
    <row r="81" spans="1:45" ht="30" hidden="1" customHeight="1">
      <c r="A81" s="10">
        <v>139</v>
      </c>
      <c r="B81" s="294" t="s">
        <v>73</v>
      </c>
      <c r="C81" s="276" t="s">
        <v>383</v>
      </c>
      <c r="D81" s="311">
        <v>63</v>
      </c>
      <c r="E81" s="225">
        <v>32</v>
      </c>
      <c r="F81" s="225">
        <v>193</v>
      </c>
      <c r="G81" s="225">
        <v>978</v>
      </c>
      <c r="H81" s="318">
        <v>976</v>
      </c>
      <c r="I81" s="311">
        <v>971</v>
      </c>
      <c r="J81" s="4">
        <f t="shared" si="53"/>
        <v>1</v>
      </c>
      <c r="K81" s="311">
        <v>32</v>
      </c>
      <c r="L81" s="311">
        <v>1093</v>
      </c>
      <c r="M81" s="311">
        <v>100</v>
      </c>
      <c r="N81" s="4">
        <f t="shared" si="54"/>
        <v>2</v>
      </c>
      <c r="O81" s="311">
        <v>990</v>
      </c>
      <c r="P81" s="4">
        <f t="shared" si="50"/>
        <v>1</v>
      </c>
      <c r="Q81" s="311">
        <v>1099</v>
      </c>
      <c r="R81" s="174" t="s">
        <v>181</v>
      </c>
      <c r="S81" s="311">
        <v>80</v>
      </c>
      <c r="T81" s="4">
        <f t="shared" si="55"/>
        <v>1</v>
      </c>
      <c r="U81" s="189"/>
      <c r="V81" s="4">
        <f t="shared" si="56"/>
        <v>0</v>
      </c>
      <c r="W81" s="311">
        <v>28707</v>
      </c>
      <c r="X81" s="5">
        <f t="shared" si="57"/>
        <v>2.84</v>
      </c>
      <c r="Y81" s="4">
        <f>IF(W81/(I81-F81)/13&gt;=5/2,1,0)</f>
        <v>1</v>
      </c>
      <c r="Z81" s="311">
        <v>7659</v>
      </c>
      <c r="AA81" s="4">
        <f t="shared" si="52"/>
        <v>1</v>
      </c>
      <c r="AB81" s="311">
        <v>92</v>
      </c>
      <c r="AC81" s="4">
        <f t="shared" si="58"/>
        <v>2</v>
      </c>
      <c r="AD81" s="311">
        <v>83</v>
      </c>
      <c r="AE81" s="4">
        <f t="shared" si="51"/>
        <v>1</v>
      </c>
      <c r="AF81" s="311">
        <v>5590</v>
      </c>
      <c r="AG81" s="5">
        <f t="shared" si="59"/>
        <v>5.1143641354071363</v>
      </c>
      <c r="AH81" s="4">
        <f t="shared" si="60"/>
        <v>2</v>
      </c>
      <c r="AI81" s="311">
        <v>11471</v>
      </c>
      <c r="AJ81" s="6">
        <f t="shared" si="44"/>
        <v>11.813594232749743</v>
      </c>
      <c r="AK81" s="4">
        <f t="shared" si="61"/>
        <v>2</v>
      </c>
      <c r="AL81" s="311">
        <v>2806</v>
      </c>
      <c r="AM81" s="6">
        <f t="shared" si="62"/>
        <v>44.539682539682538</v>
      </c>
      <c r="AN81" s="4">
        <f t="shared" si="63"/>
        <v>3</v>
      </c>
      <c r="AO81" s="97">
        <f t="shared" si="45"/>
        <v>17</v>
      </c>
      <c r="AP81" s="97">
        <f t="shared" si="46"/>
        <v>85</v>
      </c>
      <c r="AQ81" s="166" t="str">
        <f t="shared" si="47"/>
        <v>нет</v>
      </c>
      <c r="AR81" s="166" t="str">
        <f t="shared" si="48"/>
        <v>нет</v>
      </c>
      <c r="AS81" s="166" t="str">
        <f t="shared" si="49"/>
        <v>нет</v>
      </c>
    </row>
    <row r="82" spans="1:45" ht="30" hidden="1" customHeight="1">
      <c r="A82" s="10">
        <v>1</v>
      </c>
      <c r="B82" s="30" t="s">
        <v>54</v>
      </c>
      <c r="C82" s="269" t="s">
        <v>242</v>
      </c>
      <c r="D82" s="247">
        <v>36</v>
      </c>
      <c r="E82" s="73">
        <v>13</v>
      </c>
      <c r="F82" s="73">
        <v>48</v>
      </c>
      <c r="G82" s="73">
        <v>318</v>
      </c>
      <c r="H82" s="248">
        <v>321</v>
      </c>
      <c r="I82" s="247">
        <v>322</v>
      </c>
      <c r="J82" s="4">
        <f t="shared" si="53"/>
        <v>1</v>
      </c>
      <c r="K82" s="247">
        <v>13</v>
      </c>
      <c r="L82" s="247">
        <v>373</v>
      </c>
      <c r="M82" s="247">
        <v>100</v>
      </c>
      <c r="N82" s="4">
        <f t="shared" si="54"/>
        <v>2</v>
      </c>
      <c r="O82" s="247">
        <v>549</v>
      </c>
      <c r="P82" s="4">
        <f t="shared" si="50"/>
        <v>1</v>
      </c>
      <c r="Q82" s="247">
        <v>449</v>
      </c>
      <c r="R82" s="332" t="s">
        <v>181</v>
      </c>
      <c r="S82" s="247">
        <v>83</v>
      </c>
      <c r="T82" s="4">
        <f t="shared" si="55"/>
        <v>1</v>
      </c>
      <c r="U82" s="189"/>
      <c r="V82" s="4">
        <f t="shared" si="56"/>
        <v>0</v>
      </c>
      <c r="W82" s="268">
        <v>14057</v>
      </c>
      <c r="X82" s="5">
        <f t="shared" si="57"/>
        <v>3.95</v>
      </c>
      <c r="Y82" s="4">
        <f t="shared" ref="Y82:Y97" si="64">IF(W82/(I82-F82)/13&gt;=2.5,1,0)</f>
        <v>1</v>
      </c>
      <c r="Z82" s="268">
        <v>5194</v>
      </c>
      <c r="AA82" s="4">
        <f t="shared" si="52"/>
        <v>1</v>
      </c>
      <c r="AB82" s="247">
        <v>99</v>
      </c>
      <c r="AC82" s="4">
        <f t="shared" si="58"/>
        <v>2</v>
      </c>
      <c r="AD82" s="247">
        <v>98</v>
      </c>
      <c r="AE82" s="4">
        <f t="shared" si="51"/>
        <v>2</v>
      </c>
      <c r="AF82" s="268">
        <v>308</v>
      </c>
      <c r="AG82" s="5">
        <f t="shared" si="59"/>
        <v>0.82573726541554959</v>
      </c>
      <c r="AH82" s="4">
        <f t="shared" si="60"/>
        <v>0</v>
      </c>
      <c r="AI82" s="247">
        <v>2433</v>
      </c>
      <c r="AJ82" s="6">
        <f t="shared" si="44"/>
        <v>7.5559006211180124</v>
      </c>
      <c r="AK82" s="4">
        <f t="shared" si="61"/>
        <v>2</v>
      </c>
      <c r="AL82" s="247">
        <v>1351</v>
      </c>
      <c r="AM82" s="6">
        <f t="shared" si="62"/>
        <v>37.527777777777779</v>
      </c>
      <c r="AN82" s="4">
        <f t="shared" si="63"/>
        <v>3</v>
      </c>
      <c r="AO82" s="97">
        <f t="shared" si="45"/>
        <v>16</v>
      </c>
      <c r="AP82" s="97">
        <f t="shared" si="46"/>
        <v>80</v>
      </c>
      <c r="AQ82" s="94" t="str">
        <f>IF(AND(OR($B$3="октябрь",$B$3="декабрь",$B$3="март",$B$3="май"),R82="четверть"),"выставляются","нет")</f>
        <v>нет</v>
      </c>
      <c r="AR82" s="94" t="str">
        <f>IF(AND(OR($B$3="ноябрь",$B$3="февраль",$B$3="май"),$R82="триместр"),"выставляются","нет")</f>
        <v>нет</v>
      </c>
      <c r="AS82" s="94" t="str">
        <f>IF(AND(OR($B$3="декабрь",$B$3="май"),$R82="полугодие"),"выставляются","нет")</f>
        <v>нет</v>
      </c>
    </row>
    <row r="83" spans="1:45" ht="30" hidden="1" customHeight="1">
      <c r="A83" s="10">
        <v>2</v>
      </c>
      <c r="B83" s="30" t="s">
        <v>53</v>
      </c>
      <c r="C83" s="269" t="s">
        <v>243</v>
      </c>
      <c r="D83" s="247">
        <v>8</v>
      </c>
      <c r="E83" s="73">
        <v>7</v>
      </c>
      <c r="F83" s="73">
        <v>2</v>
      </c>
      <c r="G83" s="73">
        <v>17</v>
      </c>
      <c r="H83" s="248">
        <v>17</v>
      </c>
      <c r="I83" s="247">
        <v>17</v>
      </c>
      <c r="J83" s="4">
        <f t="shared" si="53"/>
        <v>1</v>
      </c>
      <c r="K83" s="247">
        <v>9</v>
      </c>
      <c r="L83" s="247">
        <v>12</v>
      </c>
      <c r="M83" s="247">
        <v>100</v>
      </c>
      <c r="N83" s="4">
        <f t="shared" si="54"/>
        <v>2</v>
      </c>
      <c r="O83" s="247">
        <v>223</v>
      </c>
      <c r="P83" s="4">
        <f t="shared" si="50"/>
        <v>1</v>
      </c>
      <c r="Q83" s="247">
        <v>191</v>
      </c>
      <c r="R83" s="332" t="s">
        <v>181</v>
      </c>
      <c r="S83" s="247">
        <v>91</v>
      </c>
      <c r="T83" s="4">
        <f t="shared" si="55"/>
        <v>2</v>
      </c>
      <c r="U83" s="189"/>
      <c r="V83" s="4">
        <f t="shared" si="56"/>
        <v>0</v>
      </c>
      <c r="W83" s="268">
        <v>1384</v>
      </c>
      <c r="X83" s="5">
        <f t="shared" si="57"/>
        <v>7.1</v>
      </c>
      <c r="Y83" s="4">
        <f t="shared" si="64"/>
        <v>1</v>
      </c>
      <c r="Z83" s="268">
        <v>15</v>
      </c>
      <c r="AA83" s="4">
        <f t="shared" si="52"/>
        <v>0</v>
      </c>
      <c r="AB83" s="247">
        <v>100</v>
      </c>
      <c r="AC83" s="4">
        <f t="shared" si="58"/>
        <v>2</v>
      </c>
      <c r="AD83" s="247">
        <v>98</v>
      </c>
      <c r="AE83" s="4">
        <f t="shared" si="51"/>
        <v>2</v>
      </c>
      <c r="AF83" s="268">
        <v>79</v>
      </c>
      <c r="AG83" s="5">
        <f t="shared" si="59"/>
        <v>6.583333333333333</v>
      </c>
      <c r="AH83" s="4">
        <f t="shared" si="60"/>
        <v>2</v>
      </c>
      <c r="AI83" s="247">
        <v>0</v>
      </c>
      <c r="AJ83" s="6">
        <f t="shared" si="44"/>
        <v>0</v>
      </c>
      <c r="AK83" s="4">
        <f t="shared" si="61"/>
        <v>0</v>
      </c>
      <c r="AL83" s="247">
        <v>226</v>
      </c>
      <c r="AM83" s="6">
        <f t="shared" si="62"/>
        <v>28.25</v>
      </c>
      <c r="AN83" s="4">
        <f t="shared" si="63"/>
        <v>3</v>
      </c>
      <c r="AO83" s="97">
        <f t="shared" si="45"/>
        <v>16</v>
      </c>
      <c r="AP83" s="97">
        <f t="shared" si="46"/>
        <v>80</v>
      </c>
      <c r="AQ83" s="94" t="str">
        <f>IF(AND(OR($B$3="октябрь",$B$3="декабрь",$B$3="март",$B$3="май"),R83="четверть"),"выставляются","нет")</f>
        <v>нет</v>
      </c>
      <c r="AR83" s="94" t="str">
        <f>IF(AND(OR($B$3="ноябрь",$B$3="февраль",$B$3="май"),$R83="триместр"),"выставляются","нет")</f>
        <v>нет</v>
      </c>
      <c r="AS83" s="94" t="str">
        <f>IF(AND(OR($B$3="декабрь",$B$3="май"),$R83="полугодие"),"выставляются","нет")</f>
        <v>нет</v>
      </c>
    </row>
    <row r="84" spans="1:45" ht="30" customHeight="1">
      <c r="A84" s="10">
        <v>9</v>
      </c>
      <c r="B84" s="30" t="s">
        <v>46</v>
      </c>
      <c r="C84" s="269" t="s">
        <v>248</v>
      </c>
      <c r="D84" s="247">
        <v>45</v>
      </c>
      <c r="E84" s="73">
        <v>24</v>
      </c>
      <c r="F84" s="73">
        <v>138</v>
      </c>
      <c r="G84" s="73">
        <v>576</v>
      </c>
      <c r="H84" s="248">
        <v>578</v>
      </c>
      <c r="I84" s="247">
        <v>577</v>
      </c>
      <c r="J84" s="4">
        <f t="shared" si="53"/>
        <v>1</v>
      </c>
      <c r="K84" s="247">
        <v>31</v>
      </c>
      <c r="L84" s="247">
        <v>643</v>
      </c>
      <c r="M84" s="247">
        <v>100</v>
      </c>
      <c r="N84" s="4">
        <f t="shared" si="54"/>
        <v>2</v>
      </c>
      <c r="O84" s="247">
        <v>590</v>
      </c>
      <c r="P84" s="4">
        <f t="shared" si="50"/>
        <v>1</v>
      </c>
      <c r="Q84" s="247">
        <v>907</v>
      </c>
      <c r="R84" s="332" t="s">
        <v>181</v>
      </c>
      <c r="S84" s="247">
        <v>75</v>
      </c>
      <c r="T84" s="4">
        <f t="shared" si="55"/>
        <v>0</v>
      </c>
      <c r="U84" s="189"/>
      <c r="V84" s="4">
        <f t="shared" si="56"/>
        <v>0</v>
      </c>
      <c r="W84" s="268">
        <v>23561</v>
      </c>
      <c r="X84" s="5">
        <f t="shared" si="57"/>
        <v>4.13</v>
      </c>
      <c r="Y84" s="4">
        <f t="shared" si="64"/>
        <v>1</v>
      </c>
      <c r="Z84" s="268">
        <v>8307</v>
      </c>
      <c r="AA84" s="4">
        <f t="shared" si="52"/>
        <v>1</v>
      </c>
      <c r="AB84" s="247">
        <v>96</v>
      </c>
      <c r="AC84" s="4">
        <f t="shared" si="58"/>
        <v>2</v>
      </c>
      <c r="AD84" s="247">
        <v>92</v>
      </c>
      <c r="AE84" s="4">
        <f t="shared" si="51"/>
        <v>2</v>
      </c>
      <c r="AF84" s="268">
        <v>4704</v>
      </c>
      <c r="AG84" s="5">
        <f t="shared" si="59"/>
        <v>7.3157076205287712</v>
      </c>
      <c r="AH84" s="4">
        <f t="shared" si="60"/>
        <v>2</v>
      </c>
      <c r="AI84" s="268">
        <v>2139</v>
      </c>
      <c r="AJ84" s="6">
        <f t="shared" si="44"/>
        <v>3.7071057192374348</v>
      </c>
      <c r="AK84" s="4">
        <f t="shared" si="61"/>
        <v>1</v>
      </c>
      <c r="AL84" s="268">
        <v>2146</v>
      </c>
      <c r="AM84" s="6">
        <f t="shared" si="62"/>
        <v>47.68888888888889</v>
      </c>
      <c r="AN84" s="4">
        <f t="shared" si="63"/>
        <v>3</v>
      </c>
      <c r="AO84" s="97">
        <f t="shared" si="45"/>
        <v>16</v>
      </c>
      <c r="AP84" s="97">
        <f t="shared" si="46"/>
        <v>80</v>
      </c>
      <c r="AQ84" s="94" t="str">
        <f>IF(AND(OR($B$3="октябрь",$B$3="декабрь",$B$3="март",$B$3="май"),R84="четверть"),"выставляются","нет")</f>
        <v>нет</v>
      </c>
      <c r="AR84" s="94" t="str">
        <f>IF(AND(OR($B$3="ноябрь",$B$3="февраль",$B$3="май"),$R84="триместр"),"выставляются","нет")</f>
        <v>нет</v>
      </c>
      <c r="AS84" s="94" t="str">
        <f>IF(AND(OR($B$3="декабрь",$B$3="май"),$R84="полугодие"),"выставляются","нет")</f>
        <v>нет</v>
      </c>
    </row>
    <row r="85" spans="1:45" ht="30" hidden="1" customHeight="1">
      <c r="A85" s="10">
        <v>10</v>
      </c>
      <c r="B85" s="30" t="s">
        <v>47</v>
      </c>
      <c r="C85" s="269" t="s">
        <v>249</v>
      </c>
      <c r="D85" s="247">
        <v>41</v>
      </c>
      <c r="E85" s="73">
        <v>22</v>
      </c>
      <c r="F85" s="73">
        <v>169</v>
      </c>
      <c r="G85" s="73">
        <v>572</v>
      </c>
      <c r="H85" s="248">
        <v>570</v>
      </c>
      <c r="I85" s="247">
        <v>577</v>
      </c>
      <c r="J85" s="4">
        <f t="shared" si="53"/>
        <v>1</v>
      </c>
      <c r="K85" s="247">
        <v>22</v>
      </c>
      <c r="L85" s="247">
        <v>691</v>
      </c>
      <c r="M85" s="247">
        <v>99</v>
      </c>
      <c r="N85" s="4">
        <f t="shared" si="54"/>
        <v>2</v>
      </c>
      <c r="O85" s="247">
        <v>437</v>
      </c>
      <c r="P85" s="4">
        <f t="shared" si="50"/>
        <v>1</v>
      </c>
      <c r="Q85" s="247">
        <v>712</v>
      </c>
      <c r="R85" s="332" t="s">
        <v>181</v>
      </c>
      <c r="S85" s="247">
        <v>85</v>
      </c>
      <c r="T85" s="4">
        <f t="shared" si="55"/>
        <v>1</v>
      </c>
      <c r="U85" s="189"/>
      <c r="V85" s="4">
        <f t="shared" si="56"/>
        <v>0</v>
      </c>
      <c r="W85" s="268">
        <v>18503</v>
      </c>
      <c r="X85" s="5">
        <f t="shared" si="57"/>
        <v>3.49</v>
      </c>
      <c r="Y85" s="4">
        <f t="shared" si="64"/>
        <v>1</v>
      </c>
      <c r="Z85" s="268">
        <v>8686</v>
      </c>
      <c r="AA85" s="4">
        <f t="shared" si="52"/>
        <v>1</v>
      </c>
      <c r="AB85" s="247">
        <v>92</v>
      </c>
      <c r="AC85" s="4">
        <f t="shared" si="58"/>
        <v>2</v>
      </c>
      <c r="AD85" s="247">
        <v>84</v>
      </c>
      <c r="AE85" s="4">
        <f t="shared" si="51"/>
        <v>1</v>
      </c>
      <c r="AF85" s="268">
        <v>1045</v>
      </c>
      <c r="AG85" s="5">
        <f t="shared" si="59"/>
        <v>1.512301013024602</v>
      </c>
      <c r="AH85" s="4">
        <f t="shared" si="60"/>
        <v>1</v>
      </c>
      <c r="AI85" s="268">
        <v>3453</v>
      </c>
      <c r="AJ85" s="6">
        <f t="shared" si="44"/>
        <v>5.9844020797227033</v>
      </c>
      <c r="AK85" s="4">
        <f t="shared" si="61"/>
        <v>2</v>
      </c>
      <c r="AL85" s="268">
        <v>1256</v>
      </c>
      <c r="AM85" s="6">
        <f t="shared" si="62"/>
        <v>30.634146341463413</v>
      </c>
      <c r="AN85" s="4">
        <f t="shared" si="63"/>
        <v>3</v>
      </c>
      <c r="AO85" s="97">
        <f t="shared" si="45"/>
        <v>16</v>
      </c>
      <c r="AP85" s="97">
        <f t="shared" si="46"/>
        <v>80</v>
      </c>
      <c r="AQ85" s="94" t="str">
        <f>IF(AND(OR($B$3="октябрь",$B$3="декабрь",$B$3="март",$B$3="май"),R85="четверть"),"выставляются","нет")</f>
        <v>нет</v>
      </c>
      <c r="AR85" s="94" t="str">
        <f>IF(AND(OR($B$3="ноябрь",$B$3="февраль",$B$3="май"),$R85="триместр"),"выставляются","нет")</f>
        <v>нет</v>
      </c>
      <c r="AS85" s="94" t="str">
        <f>IF(AND(OR($B$3="декабрь",$B$3="май"),$R85="полугодие"),"выставляются","нет")</f>
        <v>нет</v>
      </c>
    </row>
    <row r="86" spans="1:45" ht="30" customHeight="1">
      <c r="A86" s="10">
        <v>26</v>
      </c>
      <c r="B86" s="15" t="s">
        <v>234</v>
      </c>
      <c r="C86" s="271" t="s">
        <v>270</v>
      </c>
      <c r="D86" s="247">
        <v>62</v>
      </c>
      <c r="E86" s="315">
        <v>36</v>
      </c>
      <c r="F86" s="315">
        <v>177</v>
      </c>
      <c r="G86" s="315">
        <v>938</v>
      </c>
      <c r="H86" s="248">
        <v>931</v>
      </c>
      <c r="I86" s="247">
        <v>941</v>
      </c>
      <c r="J86" s="4">
        <f t="shared" si="53"/>
        <v>1</v>
      </c>
      <c r="K86" s="247">
        <v>36</v>
      </c>
      <c r="L86" s="268">
        <v>1204</v>
      </c>
      <c r="M86" s="247">
        <v>100</v>
      </c>
      <c r="N86" s="4">
        <f t="shared" si="54"/>
        <v>2</v>
      </c>
      <c r="O86" s="268">
        <v>1188</v>
      </c>
      <c r="P86" s="4">
        <f t="shared" si="50"/>
        <v>1</v>
      </c>
      <c r="Q86" s="268">
        <v>1078</v>
      </c>
      <c r="R86" s="336" t="s">
        <v>181</v>
      </c>
      <c r="S86" s="247">
        <v>79</v>
      </c>
      <c r="T86" s="4">
        <f t="shared" si="55"/>
        <v>0</v>
      </c>
      <c r="U86" s="189"/>
      <c r="V86" s="4">
        <f t="shared" si="56"/>
        <v>0</v>
      </c>
      <c r="W86" s="268">
        <v>31098</v>
      </c>
      <c r="X86" s="5">
        <f t="shared" si="57"/>
        <v>3.13</v>
      </c>
      <c r="Y86" s="4">
        <f t="shared" si="64"/>
        <v>1</v>
      </c>
      <c r="Z86" s="268">
        <v>9771</v>
      </c>
      <c r="AA86" s="4">
        <f t="shared" si="52"/>
        <v>1</v>
      </c>
      <c r="AB86" s="247">
        <v>94</v>
      </c>
      <c r="AC86" s="4">
        <f t="shared" si="58"/>
        <v>2</v>
      </c>
      <c r="AD86" s="247">
        <v>85</v>
      </c>
      <c r="AE86" s="4">
        <f t="shared" si="51"/>
        <v>1</v>
      </c>
      <c r="AF86" s="268">
        <v>7268</v>
      </c>
      <c r="AG86" s="5">
        <f t="shared" si="59"/>
        <v>6.0365448504983386</v>
      </c>
      <c r="AH86" s="4">
        <f t="shared" si="60"/>
        <v>2</v>
      </c>
      <c r="AI86" s="268">
        <v>27346</v>
      </c>
      <c r="AJ86" s="6">
        <f t="shared" si="44"/>
        <v>29.0605738575983</v>
      </c>
      <c r="AK86" s="4">
        <f t="shared" si="61"/>
        <v>2</v>
      </c>
      <c r="AL86" s="268">
        <v>2907</v>
      </c>
      <c r="AM86" s="6">
        <f t="shared" si="62"/>
        <v>46.887096774193552</v>
      </c>
      <c r="AN86" s="4">
        <f t="shared" si="63"/>
        <v>3</v>
      </c>
      <c r="AO86" s="97">
        <f t="shared" si="45"/>
        <v>16</v>
      </c>
      <c r="AP86" s="97">
        <f t="shared" si="46"/>
        <v>80</v>
      </c>
      <c r="AQ86" s="94" t="str">
        <f t="shared" ref="AQ86:AQ119" si="65">IF(AND(OR($B$3="октябрь",$B$3="декабрь",$B$3="март",$B$3="май"),R86="четверть"),"выставляются","нет")</f>
        <v>нет</v>
      </c>
      <c r="AR86" s="94" t="str">
        <f t="shared" ref="AR86:AR119" si="66">IF(AND(OR($B$3="ноябрь",$B$3="февраль",$B$3="май"),$R86="триместр"),"выставляются","нет")</f>
        <v>нет</v>
      </c>
      <c r="AS86" s="94" t="str">
        <f t="shared" ref="AS86:AS119" si="67">IF(AND(OR($B$3="декабрь",$B$3="май"),$R86="полугодие"),"выставляются","нет")</f>
        <v>нет</v>
      </c>
    </row>
    <row r="87" spans="1:45" ht="30" hidden="1" customHeight="1">
      <c r="A87" s="10">
        <v>27</v>
      </c>
      <c r="B87" s="15" t="s">
        <v>236</v>
      </c>
      <c r="C87" s="271" t="s">
        <v>272</v>
      </c>
      <c r="D87" s="247">
        <v>15</v>
      </c>
      <c r="E87" s="315">
        <v>10</v>
      </c>
      <c r="F87" s="315">
        <v>11</v>
      </c>
      <c r="G87" s="315">
        <v>53</v>
      </c>
      <c r="H87" s="248">
        <v>53</v>
      </c>
      <c r="I87" s="247">
        <v>53</v>
      </c>
      <c r="J87" s="4">
        <f t="shared" si="53"/>
        <v>1</v>
      </c>
      <c r="K87" s="247">
        <v>10</v>
      </c>
      <c r="L87" s="268">
        <v>57</v>
      </c>
      <c r="M87" s="247">
        <v>100</v>
      </c>
      <c r="N87" s="4">
        <f t="shared" si="54"/>
        <v>2</v>
      </c>
      <c r="O87" s="268">
        <v>319</v>
      </c>
      <c r="P87" s="4">
        <f t="shared" si="50"/>
        <v>1</v>
      </c>
      <c r="Q87" s="268">
        <v>278</v>
      </c>
      <c r="R87" s="336" t="s">
        <v>181</v>
      </c>
      <c r="S87" s="247">
        <v>91</v>
      </c>
      <c r="T87" s="4">
        <f t="shared" si="55"/>
        <v>2</v>
      </c>
      <c r="U87" s="189"/>
      <c r="V87" s="4">
        <f t="shared" si="56"/>
        <v>0</v>
      </c>
      <c r="W87" s="268">
        <v>1916</v>
      </c>
      <c r="X87" s="5">
        <f t="shared" si="57"/>
        <v>3.51</v>
      </c>
      <c r="Y87" s="4">
        <f t="shared" si="64"/>
        <v>1</v>
      </c>
      <c r="Z87" s="268">
        <v>697</v>
      </c>
      <c r="AA87" s="4">
        <f t="shared" si="52"/>
        <v>1</v>
      </c>
      <c r="AB87" s="247">
        <v>92</v>
      </c>
      <c r="AC87" s="4">
        <f t="shared" si="58"/>
        <v>2</v>
      </c>
      <c r="AD87" s="247">
        <v>102</v>
      </c>
      <c r="AE87" s="4">
        <f t="shared" si="51"/>
        <v>2</v>
      </c>
      <c r="AF87" s="268">
        <v>141</v>
      </c>
      <c r="AG87" s="5">
        <f t="shared" si="59"/>
        <v>2.4736842105263159</v>
      </c>
      <c r="AH87" s="4">
        <f t="shared" si="60"/>
        <v>1</v>
      </c>
      <c r="AI87" s="268">
        <v>71</v>
      </c>
      <c r="AJ87" s="6">
        <f t="shared" si="44"/>
        <v>1.3396226415094339</v>
      </c>
      <c r="AK87" s="4">
        <f t="shared" si="61"/>
        <v>1</v>
      </c>
      <c r="AL87" s="268">
        <v>342</v>
      </c>
      <c r="AM87" s="6">
        <f t="shared" si="62"/>
        <v>22.8</v>
      </c>
      <c r="AN87" s="4">
        <f t="shared" si="63"/>
        <v>2</v>
      </c>
      <c r="AO87" s="97">
        <f t="shared" si="45"/>
        <v>16</v>
      </c>
      <c r="AP87" s="97">
        <f t="shared" si="46"/>
        <v>80</v>
      </c>
      <c r="AQ87" s="94" t="str">
        <f t="shared" si="65"/>
        <v>нет</v>
      </c>
      <c r="AR87" s="94" t="str">
        <f t="shared" si="66"/>
        <v>нет</v>
      </c>
      <c r="AS87" s="94" t="str">
        <f t="shared" si="67"/>
        <v>нет</v>
      </c>
    </row>
    <row r="88" spans="1:45" ht="30" customHeight="1">
      <c r="A88" s="10">
        <v>41</v>
      </c>
      <c r="B88" s="15" t="s">
        <v>162</v>
      </c>
      <c r="C88" s="271" t="s">
        <v>285</v>
      </c>
      <c r="D88" s="247">
        <v>20</v>
      </c>
      <c r="E88" s="225">
        <v>11</v>
      </c>
      <c r="F88" s="225">
        <v>13</v>
      </c>
      <c r="G88" s="225">
        <v>53</v>
      </c>
      <c r="H88" s="248">
        <v>52</v>
      </c>
      <c r="I88" s="247">
        <v>50</v>
      </c>
      <c r="J88" s="4">
        <f t="shared" si="53"/>
        <v>1</v>
      </c>
      <c r="K88" s="247">
        <v>11</v>
      </c>
      <c r="L88" s="247">
        <v>59</v>
      </c>
      <c r="M88" s="247">
        <v>100</v>
      </c>
      <c r="N88" s="4">
        <f t="shared" si="54"/>
        <v>2</v>
      </c>
      <c r="O88" s="247">
        <v>388</v>
      </c>
      <c r="P88" s="4">
        <f t="shared" si="50"/>
        <v>1</v>
      </c>
      <c r="Q88" s="247">
        <v>356</v>
      </c>
      <c r="R88" s="349" t="s">
        <v>181</v>
      </c>
      <c r="S88" s="243">
        <v>77</v>
      </c>
      <c r="T88" s="4">
        <f t="shared" si="55"/>
        <v>0</v>
      </c>
      <c r="U88" s="189"/>
      <c r="V88" s="4">
        <f t="shared" si="56"/>
        <v>0</v>
      </c>
      <c r="W88" s="268">
        <v>2393</v>
      </c>
      <c r="X88" s="5">
        <f t="shared" si="57"/>
        <v>4.9800000000000004</v>
      </c>
      <c r="Y88" s="4">
        <f t="shared" si="64"/>
        <v>1</v>
      </c>
      <c r="Z88" s="268">
        <v>423</v>
      </c>
      <c r="AA88" s="4">
        <f t="shared" si="52"/>
        <v>1</v>
      </c>
      <c r="AB88" s="247">
        <v>99</v>
      </c>
      <c r="AC88" s="4">
        <f t="shared" si="58"/>
        <v>2</v>
      </c>
      <c r="AD88" s="247">
        <v>100</v>
      </c>
      <c r="AE88" s="4">
        <f t="shared" si="51"/>
        <v>2</v>
      </c>
      <c r="AF88" s="268">
        <v>75</v>
      </c>
      <c r="AG88" s="5">
        <f t="shared" si="59"/>
        <v>1.271186440677966</v>
      </c>
      <c r="AH88" s="4">
        <f t="shared" si="60"/>
        <v>1</v>
      </c>
      <c r="AI88" s="268">
        <v>201</v>
      </c>
      <c r="AJ88" s="5">
        <f t="shared" ref="AJ88:AJ119" si="68">AI88/I88</f>
        <v>4.0199999999999996</v>
      </c>
      <c r="AK88" s="4">
        <f t="shared" si="61"/>
        <v>2</v>
      </c>
      <c r="AL88" s="268">
        <v>565</v>
      </c>
      <c r="AM88" s="6">
        <f t="shared" si="62"/>
        <v>28.25</v>
      </c>
      <c r="AN88" s="4">
        <f t="shared" si="63"/>
        <v>3</v>
      </c>
      <c r="AO88" s="97">
        <f t="shared" ref="AO88:AO119" si="69">J88+N88+P88+T88+V88+Y88+AA88+AC88+AE88+AH88+AK88+AN88</f>
        <v>16</v>
      </c>
      <c r="AP88" s="97">
        <f t="shared" ref="AP88:AP119" si="70">ROUND(AO88/$AO$2*100,0)</f>
        <v>80</v>
      </c>
      <c r="AQ88" s="94" t="str">
        <f t="shared" si="65"/>
        <v>нет</v>
      </c>
      <c r="AR88" s="94" t="str">
        <f t="shared" si="66"/>
        <v>нет</v>
      </c>
      <c r="AS88" s="94" t="str">
        <f t="shared" si="67"/>
        <v>нет</v>
      </c>
    </row>
    <row r="89" spans="1:45" ht="30" hidden="1" customHeight="1">
      <c r="A89" s="10">
        <v>47</v>
      </c>
      <c r="B89" s="15" t="s">
        <v>168</v>
      </c>
      <c r="C89" s="271" t="s">
        <v>287</v>
      </c>
      <c r="D89" s="247">
        <v>19</v>
      </c>
      <c r="E89" s="225">
        <v>10</v>
      </c>
      <c r="F89" s="225">
        <v>12</v>
      </c>
      <c r="G89" s="225">
        <v>57</v>
      </c>
      <c r="H89" s="248">
        <v>63</v>
      </c>
      <c r="I89" s="247">
        <v>56</v>
      </c>
      <c r="J89" s="4">
        <f t="shared" si="53"/>
        <v>0</v>
      </c>
      <c r="K89" s="247">
        <v>12</v>
      </c>
      <c r="L89" s="247">
        <v>73</v>
      </c>
      <c r="M89" s="247">
        <v>100</v>
      </c>
      <c r="N89" s="4">
        <f t="shared" si="54"/>
        <v>2</v>
      </c>
      <c r="O89" s="247">
        <v>462</v>
      </c>
      <c r="P89" s="4">
        <f t="shared" si="50"/>
        <v>1</v>
      </c>
      <c r="Q89" s="247">
        <v>337</v>
      </c>
      <c r="R89" s="340" t="s">
        <v>181</v>
      </c>
      <c r="S89" s="247">
        <v>99</v>
      </c>
      <c r="T89" s="4">
        <f t="shared" si="55"/>
        <v>2</v>
      </c>
      <c r="U89" s="189"/>
      <c r="V89" s="4">
        <f t="shared" si="56"/>
        <v>0</v>
      </c>
      <c r="W89" s="268">
        <v>3501</v>
      </c>
      <c r="X89" s="5">
        <f t="shared" si="57"/>
        <v>6.12</v>
      </c>
      <c r="Y89" s="4">
        <f t="shared" si="64"/>
        <v>1</v>
      </c>
      <c r="Z89" s="247">
        <v>433</v>
      </c>
      <c r="AA89" s="4">
        <f t="shared" si="52"/>
        <v>1</v>
      </c>
      <c r="AB89" s="247">
        <v>93</v>
      </c>
      <c r="AC89" s="4">
        <f t="shared" si="58"/>
        <v>2</v>
      </c>
      <c r="AD89" s="247">
        <v>93</v>
      </c>
      <c r="AE89" s="4">
        <f t="shared" si="51"/>
        <v>2</v>
      </c>
      <c r="AF89" s="268">
        <v>199</v>
      </c>
      <c r="AG89" s="5">
        <f t="shared" si="59"/>
        <v>2.7260273972602738</v>
      </c>
      <c r="AH89" s="4">
        <f t="shared" si="60"/>
        <v>1</v>
      </c>
      <c r="AI89" s="268">
        <v>151</v>
      </c>
      <c r="AJ89" s="6">
        <f t="shared" si="68"/>
        <v>2.6964285714285716</v>
      </c>
      <c r="AK89" s="4">
        <f t="shared" si="61"/>
        <v>1</v>
      </c>
      <c r="AL89" s="268">
        <v>843</v>
      </c>
      <c r="AM89" s="6">
        <f t="shared" si="62"/>
        <v>44.368421052631582</v>
      </c>
      <c r="AN89" s="4">
        <f t="shared" si="63"/>
        <v>3</v>
      </c>
      <c r="AO89" s="97">
        <f t="shared" si="69"/>
        <v>16</v>
      </c>
      <c r="AP89" s="97">
        <f t="shared" si="70"/>
        <v>80</v>
      </c>
      <c r="AQ89" s="94" t="str">
        <f t="shared" si="65"/>
        <v>нет</v>
      </c>
      <c r="AR89" s="94" t="str">
        <f t="shared" si="66"/>
        <v>нет</v>
      </c>
      <c r="AS89" s="94" t="str">
        <f t="shared" si="67"/>
        <v>нет</v>
      </c>
    </row>
    <row r="90" spans="1:45" ht="30" hidden="1" customHeight="1">
      <c r="A90" s="10">
        <v>51</v>
      </c>
      <c r="B90" s="15" t="s">
        <v>170</v>
      </c>
      <c r="C90" s="271" t="s">
        <v>291</v>
      </c>
      <c r="D90" s="247">
        <v>30</v>
      </c>
      <c r="E90" s="225">
        <v>13</v>
      </c>
      <c r="F90" s="225">
        <v>51</v>
      </c>
      <c r="G90" s="225">
        <v>297</v>
      </c>
      <c r="H90" s="248">
        <v>297</v>
      </c>
      <c r="I90" s="247">
        <v>298</v>
      </c>
      <c r="J90" s="4">
        <f t="shared" si="53"/>
        <v>1</v>
      </c>
      <c r="K90" s="247">
        <v>16</v>
      </c>
      <c r="L90" s="247">
        <v>378</v>
      </c>
      <c r="M90" s="247">
        <v>100</v>
      </c>
      <c r="N90" s="4">
        <f t="shared" si="54"/>
        <v>2</v>
      </c>
      <c r="O90" s="268">
        <v>469</v>
      </c>
      <c r="P90" s="4">
        <f t="shared" si="50"/>
        <v>1</v>
      </c>
      <c r="Q90" s="247">
        <v>500</v>
      </c>
      <c r="R90" s="349" t="s">
        <v>181</v>
      </c>
      <c r="S90" s="243">
        <v>81</v>
      </c>
      <c r="T90" s="4">
        <f t="shared" si="55"/>
        <v>1</v>
      </c>
      <c r="U90" s="189"/>
      <c r="V90" s="4">
        <f t="shared" si="56"/>
        <v>0</v>
      </c>
      <c r="W90" s="268">
        <v>11154</v>
      </c>
      <c r="X90" s="5">
        <f t="shared" si="57"/>
        <v>3.47</v>
      </c>
      <c r="Y90" s="4">
        <f t="shared" si="64"/>
        <v>1</v>
      </c>
      <c r="Z90" s="268">
        <v>2740</v>
      </c>
      <c r="AA90" s="4">
        <f t="shared" si="52"/>
        <v>1</v>
      </c>
      <c r="AB90" s="247">
        <v>92</v>
      </c>
      <c r="AC90" s="4">
        <f t="shared" si="58"/>
        <v>2</v>
      </c>
      <c r="AD90" s="247">
        <v>75</v>
      </c>
      <c r="AE90" s="4">
        <f t="shared" si="51"/>
        <v>0</v>
      </c>
      <c r="AF90" s="268">
        <v>4238</v>
      </c>
      <c r="AG90" s="6">
        <f t="shared" si="59"/>
        <v>11.211640211640212</v>
      </c>
      <c r="AH90" s="4">
        <f t="shared" si="60"/>
        <v>2</v>
      </c>
      <c r="AI90" s="268">
        <v>1369</v>
      </c>
      <c r="AJ90" s="6">
        <f t="shared" si="68"/>
        <v>4.5939597315436238</v>
      </c>
      <c r="AK90" s="4">
        <f t="shared" si="61"/>
        <v>2</v>
      </c>
      <c r="AL90" s="268">
        <v>1089</v>
      </c>
      <c r="AM90" s="6">
        <f t="shared" si="62"/>
        <v>36.299999999999997</v>
      </c>
      <c r="AN90" s="4">
        <f t="shared" si="63"/>
        <v>3</v>
      </c>
      <c r="AO90" s="97">
        <f t="shared" si="69"/>
        <v>16</v>
      </c>
      <c r="AP90" s="97">
        <f t="shared" si="70"/>
        <v>80</v>
      </c>
      <c r="AQ90" s="94" t="str">
        <f t="shared" si="65"/>
        <v>нет</v>
      </c>
      <c r="AR90" s="94" t="str">
        <f t="shared" si="66"/>
        <v>нет</v>
      </c>
      <c r="AS90" s="94" t="str">
        <f t="shared" si="67"/>
        <v>нет</v>
      </c>
    </row>
    <row r="91" spans="1:45" ht="30" hidden="1" customHeight="1">
      <c r="A91" s="10">
        <v>56</v>
      </c>
      <c r="B91" s="15" t="s">
        <v>25</v>
      </c>
      <c r="C91" s="271" t="s">
        <v>301</v>
      </c>
      <c r="D91" s="247">
        <v>31</v>
      </c>
      <c r="E91" s="225">
        <v>14</v>
      </c>
      <c r="F91" s="225">
        <v>17</v>
      </c>
      <c r="G91" s="225">
        <v>99</v>
      </c>
      <c r="H91" s="248">
        <v>99</v>
      </c>
      <c r="I91" s="247">
        <v>99</v>
      </c>
      <c r="J91" s="4">
        <f t="shared" si="53"/>
        <v>1</v>
      </c>
      <c r="K91" s="247">
        <v>22</v>
      </c>
      <c r="L91" s="268">
        <v>92</v>
      </c>
      <c r="M91" s="247">
        <v>100</v>
      </c>
      <c r="N91" s="4">
        <f t="shared" si="54"/>
        <v>2</v>
      </c>
      <c r="O91" s="268">
        <v>1443</v>
      </c>
      <c r="P91" s="4">
        <f t="shared" si="50"/>
        <v>1</v>
      </c>
      <c r="Q91" s="268">
        <v>623</v>
      </c>
      <c r="R91" s="287" t="s">
        <v>181</v>
      </c>
      <c r="S91" s="247">
        <v>84</v>
      </c>
      <c r="T91" s="4">
        <f t="shared" si="55"/>
        <v>1</v>
      </c>
      <c r="U91" s="189"/>
      <c r="V91" s="4">
        <f t="shared" si="56"/>
        <v>0</v>
      </c>
      <c r="W91" s="268">
        <v>4021</v>
      </c>
      <c r="X91" s="5">
        <f t="shared" si="57"/>
        <v>3.77</v>
      </c>
      <c r="Y91" s="4">
        <f t="shared" si="64"/>
        <v>1</v>
      </c>
      <c r="Z91" s="268">
        <v>1378</v>
      </c>
      <c r="AA91" s="4">
        <f t="shared" si="52"/>
        <v>1</v>
      </c>
      <c r="AB91" s="247">
        <v>83</v>
      </c>
      <c r="AC91" s="4">
        <f t="shared" si="58"/>
        <v>1</v>
      </c>
      <c r="AD91" s="247">
        <v>86</v>
      </c>
      <c r="AE91" s="4">
        <f t="shared" si="51"/>
        <v>1</v>
      </c>
      <c r="AF91" s="268">
        <v>699</v>
      </c>
      <c r="AG91" s="5">
        <f t="shared" si="59"/>
        <v>7.5978260869565215</v>
      </c>
      <c r="AH91" s="4">
        <f t="shared" si="60"/>
        <v>2</v>
      </c>
      <c r="AI91" s="268">
        <v>905</v>
      </c>
      <c r="AJ91" s="6">
        <f t="shared" si="68"/>
        <v>9.1414141414141419</v>
      </c>
      <c r="AK91" s="4">
        <f t="shared" si="61"/>
        <v>2</v>
      </c>
      <c r="AL91" s="268">
        <v>1174</v>
      </c>
      <c r="AM91" s="6">
        <f t="shared" si="62"/>
        <v>37.87096774193548</v>
      </c>
      <c r="AN91" s="4">
        <f t="shared" si="63"/>
        <v>3</v>
      </c>
      <c r="AO91" s="97">
        <f t="shared" si="69"/>
        <v>16</v>
      </c>
      <c r="AP91" s="97">
        <f t="shared" si="70"/>
        <v>80</v>
      </c>
      <c r="AQ91" s="94" t="str">
        <f t="shared" si="65"/>
        <v>нет</v>
      </c>
      <c r="AR91" s="94" t="str">
        <f t="shared" si="66"/>
        <v>нет</v>
      </c>
      <c r="AS91" s="94" t="str">
        <f t="shared" si="67"/>
        <v>нет</v>
      </c>
    </row>
    <row r="92" spans="1:45" ht="30" customHeight="1">
      <c r="A92" s="10">
        <v>65</v>
      </c>
      <c r="B92" s="15" t="s">
        <v>37</v>
      </c>
      <c r="C92" s="271" t="s">
        <v>303</v>
      </c>
      <c r="D92" s="247">
        <v>39</v>
      </c>
      <c r="E92" s="225">
        <v>24</v>
      </c>
      <c r="F92" s="225">
        <v>131</v>
      </c>
      <c r="G92" s="225">
        <v>565</v>
      </c>
      <c r="H92" s="248">
        <v>574</v>
      </c>
      <c r="I92" s="247">
        <v>572</v>
      </c>
      <c r="J92" s="4">
        <f t="shared" si="53"/>
        <v>1</v>
      </c>
      <c r="K92" s="247">
        <v>28</v>
      </c>
      <c r="L92" s="247">
        <v>602</v>
      </c>
      <c r="M92" s="247">
        <v>100</v>
      </c>
      <c r="N92" s="4">
        <f t="shared" si="54"/>
        <v>2</v>
      </c>
      <c r="O92" s="247">
        <v>487</v>
      </c>
      <c r="P92" s="4">
        <f t="shared" si="50"/>
        <v>1</v>
      </c>
      <c r="Q92" s="247">
        <v>658</v>
      </c>
      <c r="R92" s="340" t="s">
        <v>181</v>
      </c>
      <c r="S92" s="247">
        <v>65</v>
      </c>
      <c r="T92" s="4">
        <f t="shared" si="55"/>
        <v>0</v>
      </c>
      <c r="U92" s="189"/>
      <c r="V92" s="4">
        <f t="shared" si="56"/>
        <v>0</v>
      </c>
      <c r="W92" s="268">
        <v>13957</v>
      </c>
      <c r="X92" s="5">
        <f t="shared" si="57"/>
        <v>2.4300000000000002</v>
      </c>
      <c r="Y92" s="4">
        <f t="shared" si="64"/>
        <v>0</v>
      </c>
      <c r="Z92" s="268">
        <v>5215</v>
      </c>
      <c r="AA92" s="4">
        <f t="shared" si="52"/>
        <v>1</v>
      </c>
      <c r="AB92" s="247">
        <v>94</v>
      </c>
      <c r="AC92" s="4">
        <f t="shared" si="58"/>
        <v>2</v>
      </c>
      <c r="AD92" s="247">
        <v>91</v>
      </c>
      <c r="AE92" s="4">
        <f t="shared" si="51"/>
        <v>2</v>
      </c>
      <c r="AF92" s="268">
        <v>3468</v>
      </c>
      <c r="AG92" s="5">
        <f t="shared" si="59"/>
        <v>5.7607973421926912</v>
      </c>
      <c r="AH92" s="4">
        <f t="shared" si="60"/>
        <v>2</v>
      </c>
      <c r="AI92" s="268">
        <v>4113</v>
      </c>
      <c r="AJ92" s="6">
        <f t="shared" si="68"/>
        <v>7.1905594405594409</v>
      </c>
      <c r="AK92" s="4">
        <f t="shared" si="61"/>
        <v>2</v>
      </c>
      <c r="AL92" s="268">
        <v>1222</v>
      </c>
      <c r="AM92" s="6">
        <f t="shared" si="62"/>
        <v>31.333333333333332</v>
      </c>
      <c r="AN92" s="4">
        <f t="shared" si="63"/>
        <v>3</v>
      </c>
      <c r="AO92" s="97">
        <f t="shared" si="69"/>
        <v>16</v>
      </c>
      <c r="AP92" s="97">
        <f t="shared" si="70"/>
        <v>80</v>
      </c>
      <c r="AQ92" s="94" t="str">
        <f t="shared" si="65"/>
        <v>нет</v>
      </c>
      <c r="AR92" s="94" t="str">
        <f t="shared" si="66"/>
        <v>нет</v>
      </c>
      <c r="AS92" s="94" t="str">
        <f t="shared" si="67"/>
        <v>нет</v>
      </c>
    </row>
    <row r="93" spans="1:45" ht="30" customHeight="1">
      <c r="A93" s="10">
        <v>66</v>
      </c>
      <c r="B93" s="151" t="s">
        <v>204</v>
      </c>
      <c r="C93" s="273" t="s">
        <v>304</v>
      </c>
      <c r="D93" s="247">
        <v>19</v>
      </c>
      <c r="E93" s="225">
        <v>9</v>
      </c>
      <c r="F93" s="225">
        <v>6</v>
      </c>
      <c r="G93" s="225">
        <v>47</v>
      </c>
      <c r="H93" s="248">
        <v>48</v>
      </c>
      <c r="I93" s="247">
        <v>47</v>
      </c>
      <c r="J93" s="4">
        <f t="shared" si="53"/>
        <v>1</v>
      </c>
      <c r="K93" s="247">
        <v>11</v>
      </c>
      <c r="L93" s="247">
        <v>35</v>
      </c>
      <c r="M93" s="247">
        <v>98</v>
      </c>
      <c r="N93" s="4">
        <f t="shared" si="54"/>
        <v>2</v>
      </c>
      <c r="O93" s="247">
        <v>312</v>
      </c>
      <c r="P93" s="4">
        <f t="shared" ref="P93:P124" si="71">IF(O93/E93&gt;=13,1,0)</f>
        <v>1</v>
      </c>
      <c r="Q93" s="247">
        <v>362</v>
      </c>
      <c r="R93" s="340" t="s">
        <v>181</v>
      </c>
      <c r="S93" s="247">
        <v>48</v>
      </c>
      <c r="T93" s="4">
        <f t="shared" si="55"/>
        <v>0</v>
      </c>
      <c r="U93" s="189"/>
      <c r="V93" s="4">
        <f t="shared" si="56"/>
        <v>0</v>
      </c>
      <c r="W93" s="268">
        <v>2256</v>
      </c>
      <c r="X93" s="5">
        <f t="shared" si="57"/>
        <v>4.2300000000000004</v>
      </c>
      <c r="Y93" s="4">
        <f t="shared" si="64"/>
        <v>1</v>
      </c>
      <c r="Z93" s="268">
        <v>465</v>
      </c>
      <c r="AA93" s="4">
        <f t="shared" si="52"/>
        <v>1</v>
      </c>
      <c r="AB93" s="247">
        <v>100</v>
      </c>
      <c r="AC93" s="4">
        <f t="shared" si="58"/>
        <v>2</v>
      </c>
      <c r="AD93" s="247">
        <v>100</v>
      </c>
      <c r="AE93" s="4">
        <f t="shared" ref="AE93:AE124" si="72">IF(AD93&gt;=90,2,IF(AD93&gt;=80,1,0))</f>
        <v>2</v>
      </c>
      <c r="AF93" s="268">
        <v>54</v>
      </c>
      <c r="AG93" s="5">
        <f t="shared" si="59"/>
        <v>1.5428571428571429</v>
      </c>
      <c r="AH93" s="4">
        <f t="shared" si="60"/>
        <v>1</v>
      </c>
      <c r="AI93" s="268">
        <v>266</v>
      </c>
      <c r="AJ93" s="6">
        <f t="shared" si="68"/>
        <v>5.6595744680851068</v>
      </c>
      <c r="AK93" s="4">
        <f t="shared" si="61"/>
        <v>2</v>
      </c>
      <c r="AL93" s="268">
        <v>476</v>
      </c>
      <c r="AM93" s="6">
        <f t="shared" si="62"/>
        <v>25.05263157894737</v>
      </c>
      <c r="AN93" s="4">
        <f t="shared" si="63"/>
        <v>3</v>
      </c>
      <c r="AO93" s="97">
        <f t="shared" si="69"/>
        <v>16</v>
      </c>
      <c r="AP93" s="97">
        <f t="shared" si="70"/>
        <v>80</v>
      </c>
      <c r="AQ93" s="94" t="str">
        <f t="shared" si="65"/>
        <v>нет</v>
      </c>
      <c r="AR93" s="94" t="str">
        <f t="shared" si="66"/>
        <v>нет</v>
      </c>
      <c r="AS93" s="94" t="str">
        <f t="shared" si="67"/>
        <v>нет</v>
      </c>
    </row>
    <row r="94" spans="1:45" ht="30" customHeight="1">
      <c r="A94" s="10">
        <v>67</v>
      </c>
      <c r="B94" s="15" t="s">
        <v>110</v>
      </c>
      <c r="C94" s="271" t="s">
        <v>305</v>
      </c>
      <c r="D94" s="247">
        <v>44</v>
      </c>
      <c r="E94" s="225">
        <v>23</v>
      </c>
      <c r="F94" s="225">
        <v>120</v>
      </c>
      <c r="G94" s="225">
        <v>576</v>
      </c>
      <c r="H94" s="248">
        <v>568</v>
      </c>
      <c r="I94" s="247">
        <v>569</v>
      </c>
      <c r="J94" s="4">
        <f t="shared" si="53"/>
        <v>1</v>
      </c>
      <c r="K94" s="247">
        <v>23</v>
      </c>
      <c r="L94" s="247">
        <v>630</v>
      </c>
      <c r="M94" s="247">
        <v>100</v>
      </c>
      <c r="N94" s="4">
        <f t="shared" si="54"/>
        <v>2</v>
      </c>
      <c r="O94" s="247">
        <v>395</v>
      </c>
      <c r="P94" s="4">
        <f t="shared" si="71"/>
        <v>1</v>
      </c>
      <c r="Q94" s="247">
        <v>633</v>
      </c>
      <c r="R94" s="340" t="s">
        <v>181</v>
      </c>
      <c r="S94" s="247">
        <v>75</v>
      </c>
      <c r="T94" s="4">
        <f t="shared" si="55"/>
        <v>0</v>
      </c>
      <c r="U94" s="189"/>
      <c r="V94" s="4">
        <f t="shared" si="56"/>
        <v>0</v>
      </c>
      <c r="W94" s="268">
        <v>15371</v>
      </c>
      <c r="X94" s="5">
        <f t="shared" si="57"/>
        <v>2.63</v>
      </c>
      <c r="Y94" s="4">
        <f t="shared" si="64"/>
        <v>1</v>
      </c>
      <c r="Z94" s="268">
        <v>4639</v>
      </c>
      <c r="AA94" s="4">
        <f t="shared" si="52"/>
        <v>1</v>
      </c>
      <c r="AB94" s="247">
        <v>100</v>
      </c>
      <c r="AC94" s="4">
        <f t="shared" si="58"/>
        <v>2</v>
      </c>
      <c r="AD94" s="247">
        <v>100</v>
      </c>
      <c r="AE94" s="4">
        <f t="shared" si="72"/>
        <v>2</v>
      </c>
      <c r="AF94" s="268">
        <v>2758</v>
      </c>
      <c r="AG94" s="5">
        <f t="shared" si="59"/>
        <v>4.3777777777777782</v>
      </c>
      <c r="AH94" s="4">
        <f t="shared" si="60"/>
        <v>2</v>
      </c>
      <c r="AI94" s="268">
        <v>2056</v>
      </c>
      <c r="AJ94" s="6">
        <f t="shared" si="68"/>
        <v>3.6133567662565906</v>
      </c>
      <c r="AK94" s="4">
        <f t="shared" si="61"/>
        <v>1</v>
      </c>
      <c r="AL94" s="268">
        <v>1192</v>
      </c>
      <c r="AM94" s="6">
        <f t="shared" si="62"/>
        <v>27.09090909090909</v>
      </c>
      <c r="AN94" s="4">
        <f t="shared" si="63"/>
        <v>3</v>
      </c>
      <c r="AO94" s="97">
        <f t="shared" si="69"/>
        <v>16</v>
      </c>
      <c r="AP94" s="97">
        <f t="shared" si="70"/>
        <v>80</v>
      </c>
      <c r="AQ94" s="94" t="str">
        <f t="shared" si="65"/>
        <v>нет</v>
      </c>
      <c r="AR94" s="94" t="str">
        <f t="shared" si="66"/>
        <v>нет</v>
      </c>
      <c r="AS94" s="94" t="str">
        <f t="shared" si="67"/>
        <v>нет</v>
      </c>
    </row>
    <row r="95" spans="1:45" ht="30" hidden="1" customHeight="1">
      <c r="A95" s="10">
        <v>68</v>
      </c>
      <c r="B95" s="15" t="s">
        <v>43</v>
      </c>
      <c r="C95" s="271" t="s">
        <v>311</v>
      </c>
      <c r="D95" s="247">
        <v>13</v>
      </c>
      <c r="E95" s="225">
        <v>6</v>
      </c>
      <c r="F95" s="225">
        <v>2</v>
      </c>
      <c r="G95" s="225">
        <v>14</v>
      </c>
      <c r="H95" s="248">
        <v>16</v>
      </c>
      <c r="I95" s="247">
        <v>16</v>
      </c>
      <c r="J95" s="4">
        <f t="shared" si="53"/>
        <v>1</v>
      </c>
      <c r="K95" s="247">
        <v>11</v>
      </c>
      <c r="L95" s="247">
        <v>18</v>
      </c>
      <c r="M95" s="247">
        <v>100</v>
      </c>
      <c r="N95" s="4">
        <f t="shared" si="54"/>
        <v>2</v>
      </c>
      <c r="O95" s="247">
        <v>712</v>
      </c>
      <c r="P95" s="4">
        <f t="shared" si="71"/>
        <v>1</v>
      </c>
      <c r="Q95" s="247">
        <v>200</v>
      </c>
      <c r="R95" s="340" t="s">
        <v>181</v>
      </c>
      <c r="S95" s="247">
        <v>94</v>
      </c>
      <c r="T95" s="4">
        <f t="shared" si="55"/>
        <v>2</v>
      </c>
      <c r="U95" s="189"/>
      <c r="V95" s="4">
        <f t="shared" si="56"/>
        <v>0</v>
      </c>
      <c r="W95" s="268">
        <v>745</v>
      </c>
      <c r="X95" s="5">
        <f t="shared" si="57"/>
        <v>4.09</v>
      </c>
      <c r="Y95" s="4">
        <f t="shared" si="64"/>
        <v>1</v>
      </c>
      <c r="Z95" s="268">
        <v>62</v>
      </c>
      <c r="AA95" s="4">
        <f t="shared" si="52"/>
        <v>0</v>
      </c>
      <c r="AB95" s="247">
        <v>100</v>
      </c>
      <c r="AC95" s="4">
        <f t="shared" si="58"/>
        <v>2</v>
      </c>
      <c r="AD95" s="247">
        <v>100</v>
      </c>
      <c r="AE95" s="4">
        <f t="shared" si="72"/>
        <v>2</v>
      </c>
      <c r="AF95" s="268">
        <v>33</v>
      </c>
      <c r="AG95" s="5">
        <f t="shared" si="59"/>
        <v>1.8333333333333333</v>
      </c>
      <c r="AH95" s="4">
        <f t="shared" si="60"/>
        <v>1</v>
      </c>
      <c r="AI95" s="268">
        <v>51</v>
      </c>
      <c r="AJ95" s="6">
        <f t="shared" si="68"/>
        <v>3.1875</v>
      </c>
      <c r="AK95" s="4">
        <f t="shared" si="61"/>
        <v>1</v>
      </c>
      <c r="AL95" s="268">
        <v>373</v>
      </c>
      <c r="AM95" s="6">
        <f t="shared" si="62"/>
        <v>28.692307692307693</v>
      </c>
      <c r="AN95" s="4">
        <f t="shared" si="63"/>
        <v>3</v>
      </c>
      <c r="AO95" s="97">
        <f t="shared" si="69"/>
        <v>16</v>
      </c>
      <c r="AP95" s="97">
        <f t="shared" si="70"/>
        <v>80</v>
      </c>
      <c r="AQ95" s="94" t="str">
        <f t="shared" si="65"/>
        <v>нет</v>
      </c>
      <c r="AR95" s="94" t="str">
        <f t="shared" si="66"/>
        <v>нет</v>
      </c>
      <c r="AS95" s="94" t="str">
        <f t="shared" si="67"/>
        <v>нет</v>
      </c>
    </row>
    <row r="96" spans="1:45" ht="30" customHeight="1">
      <c r="A96" s="10">
        <v>80</v>
      </c>
      <c r="B96" s="30" t="s">
        <v>29</v>
      </c>
      <c r="C96" s="269" t="s">
        <v>322</v>
      </c>
      <c r="D96" s="189">
        <v>19</v>
      </c>
      <c r="E96" s="225">
        <v>11</v>
      </c>
      <c r="F96" s="225">
        <v>27</v>
      </c>
      <c r="G96" s="225">
        <v>116</v>
      </c>
      <c r="H96" s="324">
        <v>116</v>
      </c>
      <c r="I96" s="189">
        <v>119</v>
      </c>
      <c r="J96" s="4">
        <f t="shared" si="53"/>
        <v>1</v>
      </c>
      <c r="K96" s="189">
        <v>11</v>
      </c>
      <c r="L96" s="189">
        <v>131</v>
      </c>
      <c r="M96" s="189">
        <v>100</v>
      </c>
      <c r="N96" s="4">
        <f t="shared" si="54"/>
        <v>2</v>
      </c>
      <c r="O96" s="189">
        <v>430</v>
      </c>
      <c r="P96" s="4">
        <f t="shared" si="71"/>
        <v>1</v>
      </c>
      <c r="Q96" s="189">
        <v>380</v>
      </c>
      <c r="R96" s="341">
        <v>67</v>
      </c>
      <c r="S96" s="189">
        <v>67</v>
      </c>
      <c r="T96" s="4">
        <f t="shared" si="55"/>
        <v>0</v>
      </c>
      <c r="U96" s="189"/>
      <c r="V96" s="4">
        <f t="shared" si="56"/>
        <v>0</v>
      </c>
      <c r="W96" s="189">
        <v>4649</v>
      </c>
      <c r="X96" s="5">
        <f t="shared" si="57"/>
        <v>3.89</v>
      </c>
      <c r="Y96" s="4">
        <f t="shared" si="64"/>
        <v>1</v>
      </c>
      <c r="Z96" s="189">
        <v>800</v>
      </c>
      <c r="AA96" s="4">
        <f t="shared" si="52"/>
        <v>1</v>
      </c>
      <c r="AB96" s="189">
        <v>93</v>
      </c>
      <c r="AC96" s="4">
        <f t="shared" si="58"/>
        <v>2</v>
      </c>
      <c r="AD96" s="189">
        <v>88</v>
      </c>
      <c r="AE96" s="4">
        <f t="shared" si="72"/>
        <v>1</v>
      </c>
      <c r="AF96" s="189">
        <v>1409</v>
      </c>
      <c r="AG96" s="5">
        <f t="shared" si="59"/>
        <v>10.755725190839694</v>
      </c>
      <c r="AH96" s="4">
        <f t="shared" si="60"/>
        <v>2</v>
      </c>
      <c r="AI96" s="189">
        <v>1606</v>
      </c>
      <c r="AJ96" s="6">
        <f t="shared" si="68"/>
        <v>13.495798319327731</v>
      </c>
      <c r="AK96" s="4">
        <f t="shared" si="61"/>
        <v>2</v>
      </c>
      <c r="AL96" s="189">
        <v>712</v>
      </c>
      <c r="AM96" s="6">
        <f t="shared" si="62"/>
        <v>37.473684210526315</v>
      </c>
      <c r="AN96" s="4">
        <f t="shared" si="63"/>
        <v>3</v>
      </c>
      <c r="AO96" s="97">
        <f t="shared" si="69"/>
        <v>16</v>
      </c>
      <c r="AP96" s="97">
        <f t="shared" si="70"/>
        <v>80</v>
      </c>
      <c r="AQ96" s="94" t="str">
        <f t="shared" si="65"/>
        <v>нет</v>
      </c>
      <c r="AR96" s="94" t="str">
        <f t="shared" si="66"/>
        <v>нет</v>
      </c>
      <c r="AS96" s="94" t="str">
        <f t="shared" si="67"/>
        <v>нет</v>
      </c>
    </row>
    <row r="97" spans="1:47" ht="30" customHeight="1">
      <c r="A97" s="10">
        <v>88</v>
      </c>
      <c r="B97" s="15" t="s">
        <v>120</v>
      </c>
      <c r="C97" s="272" t="s">
        <v>329</v>
      </c>
      <c r="D97" s="189">
        <v>24</v>
      </c>
      <c r="E97" s="225">
        <v>11</v>
      </c>
      <c r="F97" s="225">
        <v>16</v>
      </c>
      <c r="G97" s="225">
        <v>98</v>
      </c>
      <c r="H97" s="324">
        <v>97</v>
      </c>
      <c r="I97" s="189">
        <v>96</v>
      </c>
      <c r="J97" s="4">
        <f t="shared" si="53"/>
        <v>1</v>
      </c>
      <c r="K97" s="189">
        <v>13</v>
      </c>
      <c r="L97" s="189">
        <v>115</v>
      </c>
      <c r="M97" s="189">
        <v>98</v>
      </c>
      <c r="N97" s="4">
        <f t="shared" si="54"/>
        <v>2</v>
      </c>
      <c r="O97" s="189">
        <v>344</v>
      </c>
      <c r="P97" s="4">
        <f t="shared" si="71"/>
        <v>1</v>
      </c>
      <c r="Q97" s="189">
        <v>440</v>
      </c>
      <c r="R97" s="338"/>
      <c r="S97" s="189">
        <v>68</v>
      </c>
      <c r="T97" s="4">
        <f t="shared" si="55"/>
        <v>0</v>
      </c>
      <c r="U97" s="189"/>
      <c r="V97" s="4">
        <f t="shared" si="56"/>
        <v>0</v>
      </c>
      <c r="W97" s="189">
        <v>4801</v>
      </c>
      <c r="X97" s="5">
        <f t="shared" si="57"/>
        <v>4.62</v>
      </c>
      <c r="Y97" s="4">
        <f t="shared" si="64"/>
        <v>1</v>
      </c>
      <c r="Z97" s="189">
        <v>1331</v>
      </c>
      <c r="AA97" s="4">
        <f t="shared" ref="AA97:AA128" si="73">IF(Z97/I97&gt;=6,1,0)</f>
        <v>1</v>
      </c>
      <c r="AB97" s="189">
        <v>98</v>
      </c>
      <c r="AC97" s="4">
        <f t="shared" si="58"/>
        <v>2</v>
      </c>
      <c r="AD97" s="189">
        <v>100</v>
      </c>
      <c r="AE97" s="4">
        <f t="shared" si="72"/>
        <v>2</v>
      </c>
      <c r="AF97" s="189">
        <v>714</v>
      </c>
      <c r="AG97" s="5">
        <f t="shared" si="59"/>
        <v>6.2086956521739127</v>
      </c>
      <c r="AH97" s="4">
        <f t="shared" si="60"/>
        <v>2</v>
      </c>
      <c r="AI97" s="189">
        <v>335</v>
      </c>
      <c r="AJ97" s="6">
        <f t="shared" si="68"/>
        <v>3.4895833333333335</v>
      </c>
      <c r="AK97" s="4">
        <f t="shared" si="61"/>
        <v>1</v>
      </c>
      <c r="AL97" s="189">
        <v>1008</v>
      </c>
      <c r="AM97" s="6">
        <f t="shared" si="62"/>
        <v>42</v>
      </c>
      <c r="AN97" s="4">
        <f t="shared" si="63"/>
        <v>3</v>
      </c>
      <c r="AO97" s="97">
        <f t="shared" si="69"/>
        <v>16</v>
      </c>
      <c r="AP97" s="97">
        <f t="shared" si="70"/>
        <v>80</v>
      </c>
      <c r="AQ97" s="94" t="str">
        <f t="shared" si="65"/>
        <v>нет</v>
      </c>
      <c r="AR97" s="94" t="str">
        <f t="shared" si="66"/>
        <v>нет</v>
      </c>
      <c r="AS97" s="94" t="str">
        <f t="shared" si="67"/>
        <v>нет</v>
      </c>
    </row>
    <row r="98" spans="1:47" ht="30" hidden="1" customHeight="1">
      <c r="A98" s="10">
        <v>97</v>
      </c>
      <c r="B98" s="38" t="s">
        <v>100</v>
      </c>
      <c r="C98" s="271" t="s">
        <v>336</v>
      </c>
      <c r="D98" s="189">
        <v>18</v>
      </c>
      <c r="E98" s="225">
        <v>9</v>
      </c>
      <c r="F98" s="225">
        <v>39</v>
      </c>
      <c r="G98" s="225">
        <v>204</v>
      </c>
      <c r="H98" s="255">
        <v>211</v>
      </c>
      <c r="I98" s="189">
        <v>206</v>
      </c>
      <c r="J98" s="4">
        <f t="shared" si="53"/>
        <v>1</v>
      </c>
      <c r="K98" s="189">
        <v>14</v>
      </c>
      <c r="L98" s="189">
        <v>231</v>
      </c>
      <c r="M98" s="189">
        <v>100</v>
      </c>
      <c r="N98" s="4">
        <f t="shared" si="54"/>
        <v>2</v>
      </c>
      <c r="O98" s="189">
        <v>241</v>
      </c>
      <c r="P98" s="4">
        <f t="shared" si="71"/>
        <v>1</v>
      </c>
      <c r="Q98" s="189">
        <v>264</v>
      </c>
      <c r="R98" s="173" t="s">
        <v>181</v>
      </c>
      <c r="S98" s="189">
        <v>95</v>
      </c>
      <c r="T98" s="4">
        <f t="shared" si="55"/>
        <v>2</v>
      </c>
      <c r="U98" s="189"/>
      <c r="V98" s="4">
        <f t="shared" si="56"/>
        <v>0</v>
      </c>
      <c r="W98" s="189">
        <v>6199</v>
      </c>
      <c r="X98" s="5">
        <f t="shared" si="57"/>
        <v>2.86</v>
      </c>
      <c r="Y98" s="4">
        <f>IF($W98/($I98-$F98)/13&gt;=2.5,1,0)</f>
        <v>1</v>
      </c>
      <c r="Z98" s="189">
        <v>2590</v>
      </c>
      <c r="AA98" s="4">
        <f t="shared" si="73"/>
        <v>1</v>
      </c>
      <c r="AB98" s="189">
        <v>91</v>
      </c>
      <c r="AC98" s="4">
        <f t="shared" si="58"/>
        <v>2</v>
      </c>
      <c r="AD98" s="189">
        <v>87</v>
      </c>
      <c r="AE98" s="4">
        <f t="shared" si="72"/>
        <v>1</v>
      </c>
      <c r="AF98" s="189">
        <v>547</v>
      </c>
      <c r="AG98" s="5">
        <f t="shared" si="59"/>
        <v>2.3679653679653678</v>
      </c>
      <c r="AH98" s="4">
        <f t="shared" si="60"/>
        <v>1</v>
      </c>
      <c r="AI98" s="189">
        <v>531</v>
      </c>
      <c r="AJ98" s="6">
        <f t="shared" si="68"/>
        <v>2.5776699029126213</v>
      </c>
      <c r="AK98" s="4">
        <f t="shared" si="61"/>
        <v>1</v>
      </c>
      <c r="AL98" s="189">
        <v>848</v>
      </c>
      <c r="AM98" s="6">
        <f t="shared" si="62"/>
        <v>47.111111111111114</v>
      </c>
      <c r="AN98" s="4">
        <f t="shared" si="63"/>
        <v>3</v>
      </c>
      <c r="AO98" s="97">
        <f t="shared" si="69"/>
        <v>16</v>
      </c>
      <c r="AP98" s="97">
        <f t="shared" si="70"/>
        <v>80</v>
      </c>
      <c r="AQ98" s="94" t="str">
        <f t="shared" si="65"/>
        <v>нет</v>
      </c>
      <c r="AR98" s="94" t="str">
        <f t="shared" si="66"/>
        <v>нет</v>
      </c>
      <c r="AS98" s="94" t="str">
        <f t="shared" si="67"/>
        <v>нет</v>
      </c>
    </row>
    <row r="99" spans="1:47" ht="30" hidden="1" customHeight="1">
      <c r="A99" s="10">
        <v>98</v>
      </c>
      <c r="B99" s="38" t="s">
        <v>102</v>
      </c>
      <c r="C99" s="271" t="s">
        <v>341</v>
      </c>
      <c r="D99" s="189">
        <v>21</v>
      </c>
      <c r="E99" s="225">
        <v>11</v>
      </c>
      <c r="F99" s="225">
        <v>8</v>
      </c>
      <c r="G99" s="225">
        <v>71</v>
      </c>
      <c r="H99" s="255">
        <v>71</v>
      </c>
      <c r="I99" s="189">
        <v>70</v>
      </c>
      <c r="J99" s="4">
        <f t="shared" si="53"/>
        <v>1</v>
      </c>
      <c r="K99" s="189">
        <v>12</v>
      </c>
      <c r="L99" s="189">
        <v>69</v>
      </c>
      <c r="M99" s="189">
        <v>100</v>
      </c>
      <c r="N99" s="4">
        <f t="shared" si="54"/>
        <v>2</v>
      </c>
      <c r="O99" s="189">
        <v>336</v>
      </c>
      <c r="P99" s="4">
        <f t="shared" si="71"/>
        <v>1</v>
      </c>
      <c r="Q99" s="189">
        <v>336</v>
      </c>
      <c r="R99" s="147" t="s">
        <v>181</v>
      </c>
      <c r="S99" s="189">
        <v>86</v>
      </c>
      <c r="T99" s="4">
        <f t="shared" si="55"/>
        <v>1</v>
      </c>
      <c r="U99" s="189"/>
      <c r="V99" s="4">
        <f t="shared" si="56"/>
        <v>0</v>
      </c>
      <c r="W99" s="189">
        <v>4007</v>
      </c>
      <c r="X99" s="5">
        <f t="shared" si="57"/>
        <v>4.97</v>
      </c>
      <c r="Y99" s="4">
        <f>IF($W99/($I99-$F99)/13&gt;=2.5,1,0)</f>
        <v>1</v>
      </c>
      <c r="Z99" s="189">
        <v>456</v>
      </c>
      <c r="AA99" s="4">
        <f t="shared" si="73"/>
        <v>1</v>
      </c>
      <c r="AB99" s="189">
        <v>96</v>
      </c>
      <c r="AC99" s="4">
        <f t="shared" si="58"/>
        <v>2</v>
      </c>
      <c r="AD99" s="189">
        <v>93</v>
      </c>
      <c r="AE99" s="4">
        <f t="shared" si="72"/>
        <v>2</v>
      </c>
      <c r="AF99" s="189">
        <v>192</v>
      </c>
      <c r="AG99" s="5">
        <f t="shared" si="59"/>
        <v>2.7826086956521738</v>
      </c>
      <c r="AH99" s="4">
        <f t="shared" si="60"/>
        <v>1</v>
      </c>
      <c r="AI99" s="189">
        <v>174</v>
      </c>
      <c r="AJ99" s="6">
        <f t="shared" si="68"/>
        <v>2.4857142857142858</v>
      </c>
      <c r="AK99" s="4">
        <f t="shared" si="61"/>
        <v>1</v>
      </c>
      <c r="AL99" s="189">
        <v>545</v>
      </c>
      <c r="AM99" s="6">
        <f t="shared" si="62"/>
        <v>25.952380952380953</v>
      </c>
      <c r="AN99" s="4">
        <f t="shared" si="63"/>
        <v>3</v>
      </c>
      <c r="AO99" s="97">
        <f t="shared" si="69"/>
        <v>16</v>
      </c>
      <c r="AP99" s="97">
        <f t="shared" si="70"/>
        <v>80</v>
      </c>
      <c r="AQ99" s="94" t="str">
        <f t="shared" si="65"/>
        <v>нет</v>
      </c>
      <c r="AR99" s="94" t="str">
        <f t="shared" si="66"/>
        <v>нет</v>
      </c>
      <c r="AS99" s="94" t="str">
        <f t="shared" si="67"/>
        <v>нет</v>
      </c>
    </row>
    <row r="100" spans="1:47" ht="30" hidden="1" customHeight="1">
      <c r="A100" s="10">
        <v>99</v>
      </c>
      <c r="B100" s="38" t="s">
        <v>105</v>
      </c>
      <c r="C100" s="271" t="s">
        <v>344</v>
      </c>
      <c r="D100" s="189">
        <v>16</v>
      </c>
      <c r="E100" s="225">
        <v>11</v>
      </c>
      <c r="F100" s="225">
        <v>5</v>
      </c>
      <c r="G100" s="225">
        <v>26</v>
      </c>
      <c r="H100" s="255">
        <v>26</v>
      </c>
      <c r="I100" s="189">
        <v>26</v>
      </c>
      <c r="J100" s="4">
        <f t="shared" ref="J100:J131" si="74">IF(ABS((I100-H100)/H100)&lt;=0.1,1,0)</f>
        <v>1</v>
      </c>
      <c r="K100" s="189">
        <v>11</v>
      </c>
      <c r="L100" s="189">
        <v>20</v>
      </c>
      <c r="M100" s="189">
        <v>100</v>
      </c>
      <c r="N100" s="4">
        <f t="shared" ref="N100:N131" si="75">IF(M100&gt;=90,2,IF(M100&gt;=80,1,0))</f>
        <v>2</v>
      </c>
      <c r="O100" s="189">
        <v>211</v>
      </c>
      <c r="P100" s="4">
        <f t="shared" si="71"/>
        <v>1</v>
      </c>
      <c r="Q100" s="189">
        <v>271</v>
      </c>
      <c r="R100" s="173" t="s">
        <v>181</v>
      </c>
      <c r="S100" s="189">
        <v>100</v>
      </c>
      <c r="T100" s="4">
        <f t="shared" ref="T100:T131" si="76">IF(S100&gt;=90,2,IF(S100&gt;=80,1,0))</f>
        <v>2</v>
      </c>
      <c r="U100" s="189"/>
      <c r="V100" s="4">
        <f t="shared" ref="V100:V131" si="77">IF(U100&gt;=90,2,IF(U100&gt;=80,1,0))</f>
        <v>0</v>
      </c>
      <c r="W100" s="189">
        <v>1700</v>
      </c>
      <c r="X100" s="5">
        <f t="shared" ref="X100:X131" si="78">ROUND($W100/($I100-$F100)/13,2)</f>
        <v>6.23</v>
      </c>
      <c r="Y100" s="4">
        <f>IF($W100/($I100-$F100)/13&gt;=2.5,1,0)</f>
        <v>1</v>
      </c>
      <c r="Z100" s="189">
        <v>41</v>
      </c>
      <c r="AA100" s="4">
        <f t="shared" si="73"/>
        <v>0</v>
      </c>
      <c r="AB100" s="189">
        <v>100</v>
      </c>
      <c r="AC100" s="4">
        <f t="shared" ref="AC100:AC131" si="79">IF(AB100&gt;=90,2,IF(AB100&gt;=80,1,0))</f>
        <v>2</v>
      </c>
      <c r="AD100" s="189">
        <v>99</v>
      </c>
      <c r="AE100" s="4">
        <f t="shared" si="72"/>
        <v>2</v>
      </c>
      <c r="AF100" s="189">
        <v>72</v>
      </c>
      <c r="AG100" s="5">
        <f t="shared" ref="AG100:AG131" si="80">AF100/L100</f>
        <v>3.6</v>
      </c>
      <c r="AH100" s="4">
        <f t="shared" ref="AH100:AH131" si="81">IF(AG100&gt;12,3,IF(AG100&gt;4,2,IF(AG100&gt;1,1,0)))</f>
        <v>1</v>
      </c>
      <c r="AI100" s="189">
        <v>267</v>
      </c>
      <c r="AJ100" s="6">
        <f t="shared" si="68"/>
        <v>10.26923076923077</v>
      </c>
      <c r="AK100" s="4">
        <f t="shared" ref="AK100:AK131" si="82">IF(AJ100&gt;=4,2,IF(AJ100&gt;1,1,0))</f>
        <v>2</v>
      </c>
      <c r="AL100" s="189">
        <v>286</v>
      </c>
      <c r="AM100" s="6">
        <f t="shared" ref="AM100:AM131" si="83">AL100/D100</f>
        <v>17.875</v>
      </c>
      <c r="AN100" s="4">
        <f t="shared" ref="AN100:AN131" si="84">IF(AM100&gt;23,3,IF(AM100&gt;12,2,IF(AM100&gt;4,1,0)))</f>
        <v>2</v>
      </c>
      <c r="AO100" s="97">
        <f t="shared" si="69"/>
        <v>16</v>
      </c>
      <c r="AP100" s="97">
        <f t="shared" si="70"/>
        <v>80</v>
      </c>
      <c r="AQ100" s="94" t="str">
        <f t="shared" si="65"/>
        <v>нет</v>
      </c>
      <c r="AR100" s="94" t="str">
        <f t="shared" si="66"/>
        <v>нет</v>
      </c>
      <c r="AS100" s="94" t="str">
        <f t="shared" si="67"/>
        <v>нет</v>
      </c>
    </row>
    <row r="101" spans="1:47" ht="30" hidden="1" customHeight="1">
      <c r="A101" s="10">
        <v>100</v>
      </c>
      <c r="B101" s="39" t="s">
        <v>106</v>
      </c>
      <c r="C101" s="271" t="s">
        <v>345</v>
      </c>
      <c r="D101" s="189">
        <v>9</v>
      </c>
      <c r="E101" s="225">
        <v>4</v>
      </c>
      <c r="F101" s="225">
        <v>40</v>
      </c>
      <c r="G101" s="225">
        <v>79</v>
      </c>
      <c r="H101" s="255">
        <v>80</v>
      </c>
      <c r="I101" s="189">
        <v>81</v>
      </c>
      <c r="J101" s="4">
        <f t="shared" si="74"/>
        <v>1</v>
      </c>
      <c r="K101" s="189">
        <v>4</v>
      </c>
      <c r="L101" s="189">
        <v>118</v>
      </c>
      <c r="M101" s="189">
        <v>100</v>
      </c>
      <c r="N101" s="4">
        <f t="shared" si="75"/>
        <v>2</v>
      </c>
      <c r="O101" s="189">
        <v>47</v>
      </c>
      <c r="P101" s="35">
        <f>IF(O101/E101&gt;=9,1,0)</f>
        <v>1</v>
      </c>
      <c r="Q101" s="189">
        <v>96</v>
      </c>
      <c r="R101" s="173" t="s">
        <v>181</v>
      </c>
      <c r="S101" s="189">
        <v>100</v>
      </c>
      <c r="T101" s="4">
        <f t="shared" si="76"/>
        <v>2</v>
      </c>
      <c r="U101" s="189"/>
      <c r="V101" s="4">
        <f t="shared" si="77"/>
        <v>0</v>
      </c>
      <c r="W101" s="189">
        <v>2545</v>
      </c>
      <c r="X101" s="5">
        <f t="shared" si="78"/>
        <v>4.7699999999999996</v>
      </c>
      <c r="Y101" s="4">
        <f>IF($W101/($I101-$F101)/13&gt;=2.5,1,0)</f>
        <v>1</v>
      </c>
      <c r="Z101" s="189">
        <v>400</v>
      </c>
      <c r="AA101" s="4">
        <f t="shared" si="73"/>
        <v>0</v>
      </c>
      <c r="AB101" s="189">
        <v>100</v>
      </c>
      <c r="AC101" s="4">
        <f t="shared" si="79"/>
        <v>2</v>
      </c>
      <c r="AD101" s="189">
        <v>100</v>
      </c>
      <c r="AE101" s="35">
        <f>IF(AD101&gt;=70,2,IF(AD101&gt;=60,1,0))</f>
        <v>2</v>
      </c>
      <c r="AF101" s="189">
        <v>945</v>
      </c>
      <c r="AG101" s="5">
        <f t="shared" si="80"/>
        <v>8.0084745762711869</v>
      </c>
      <c r="AH101" s="4">
        <f t="shared" si="81"/>
        <v>2</v>
      </c>
      <c r="AI101" s="189">
        <v>301</v>
      </c>
      <c r="AJ101" s="6">
        <f t="shared" si="68"/>
        <v>3.7160493827160495</v>
      </c>
      <c r="AK101" s="4">
        <f t="shared" si="82"/>
        <v>1</v>
      </c>
      <c r="AL101" s="189">
        <v>202</v>
      </c>
      <c r="AM101" s="6">
        <f t="shared" si="83"/>
        <v>22.444444444444443</v>
      </c>
      <c r="AN101" s="4">
        <f t="shared" si="84"/>
        <v>2</v>
      </c>
      <c r="AO101" s="97">
        <f t="shared" si="69"/>
        <v>16</v>
      </c>
      <c r="AP101" s="97">
        <f t="shared" si="70"/>
        <v>80</v>
      </c>
      <c r="AQ101" s="94" t="str">
        <f t="shared" si="65"/>
        <v>нет</v>
      </c>
      <c r="AR101" s="94" t="str">
        <f t="shared" si="66"/>
        <v>нет</v>
      </c>
      <c r="AS101" s="94" t="str">
        <f t="shared" si="67"/>
        <v>нет</v>
      </c>
    </row>
    <row r="102" spans="1:47" ht="30" hidden="1" customHeight="1">
      <c r="A102" s="10">
        <v>113</v>
      </c>
      <c r="B102" s="37" t="s">
        <v>63</v>
      </c>
      <c r="C102" s="277" t="s">
        <v>353</v>
      </c>
      <c r="D102" s="243">
        <v>33</v>
      </c>
      <c r="E102" s="225">
        <v>17</v>
      </c>
      <c r="F102" s="225">
        <v>53</v>
      </c>
      <c r="G102" s="225">
        <v>278</v>
      </c>
      <c r="H102" s="319">
        <v>285</v>
      </c>
      <c r="I102" s="243">
        <v>281</v>
      </c>
      <c r="J102" s="4">
        <f t="shared" si="74"/>
        <v>1</v>
      </c>
      <c r="K102" s="243">
        <v>17</v>
      </c>
      <c r="L102" s="243">
        <v>272</v>
      </c>
      <c r="M102" s="243">
        <v>100</v>
      </c>
      <c r="N102" s="4">
        <f t="shared" si="75"/>
        <v>2</v>
      </c>
      <c r="O102" s="243">
        <v>566</v>
      </c>
      <c r="P102" s="4">
        <f>IF(O102/E102&gt;=13,1,0)</f>
        <v>1</v>
      </c>
      <c r="Q102" s="243">
        <v>462</v>
      </c>
      <c r="R102" s="132" t="s">
        <v>181</v>
      </c>
      <c r="S102" s="243">
        <v>83</v>
      </c>
      <c r="T102" s="4">
        <f t="shared" si="76"/>
        <v>1</v>
      </c>
      <c r="U102" s="189"/>
      <c r="V102" s="4">
        <f t="shared" si="77"/>
        <v>0</v>
      </c>
      <c r="W102" s="243">
        <v>10095</v>
      </c>
      <c r="X102" s="5">
        <f t="shared" si="78"/>
        <v>3.41</v>
      </c>
      <c r="Y102" s="4">
        <f>IF(W102/(I102-F102)/13&gt;=2.5,1,0)</f>
        <v>1</v>
      </c>
      <c r="Z102" s="243">
        <v>4346</v>
      </c>
      <c r="AA102" s="4">
        <f t="shared" si="73"/>
        <v>1</v>
      </c>
      <c r="AB102" s="243">
        <v>95</v>
      </c>
      <c r="AC102" s="4">
        <f t="shared" si="79"/>
        <v>2</v>
      </c>
      <c r="AD102" s="243">
        <v>93</v>
      </c>
      <c r="AE102" s="4">
        <f>IF(AD102&gt;=90,2,IF(AD102&gt;=80,1,0))</f>
        <v>2</v>
      </c>
      <c r="AF102" s="243">
        <v>685</v>
      </c>
      <c r="AG102" s="5">
        <f t="shared" si="80"/>
        <v>2.5183823529411766</v>
      </c>
      <c r="AH102" s="4">
        <f t="shared" si="81"/>
        <v>1</v>
      </c>
      <c r="AI102" s="243">
        <v>580</v>
      </c>
      <c r="AJ102" s="6">
        <f t="shared" si="68"/>
        <v>2.0640569395017794</v>
      </c>
      <c r="AK102" s="4">
        <f t="shared" si="82"/>
        <v>1</v>
      </c>
      <c r="AL102" s="243">
        <v>1205</v>
      </c>
      <c r="AM102" s="6">
        <f t="shared" si="83"/>
        <v>36.515151515151516</v>
      </c>
      <c r="AN102" s="4">
        <f t="shared" si="84"/>
        <v>3</v>
      </c>
      <c r="AO102" s="97">
        <f t="shared" si="69"/>
        <v>16</v>
      </c>
      <c r="AP102" s="97">
        <f t="shared" si="70"/>
        <v>80</v>
      </c>
      <c r="AQ102" s="94" t="str">
        <f t="shared" si="65"/>
        <v>нет</v>
      </c>
      <c r="AR102" s="94" t="str">
        <f t="shared" si="66"/>
        <v>нет</v>
      </c>
      <c r="AS102" s="94" t="str">
        <f t="shared" si="67"/>
        <v>нет</v>
      </c>
    </row>
    <row r="103" spans="1:47" ht="30" customHeight="1">
      <c r="A103" s="10">
        <v>140</v>
      </c>
      <c r="B103" s="294" t="s">
        <v>82</v>
      </c>
      <c r="C103" s="276" t="s">
        <v>370</v>
      </c>
      <c r="D103" s="189">
        <v>36</v>
      </c>
      <c r="E103" s="225">
        <v>20</v>
      </c>
      <c r="F103" s="225">
        <v>110</v>
      </c>
      <c r="G103" s="225">
        <v>491</v>
      </c>
      <c r="H103" s="255">
        <v>493</v>
      </c>
      <c r="I103" s="189">
        <v>502</v>
      </c>
      <c r="J103" s="4">
        <f t="shared" si="74"/>
        <v>1</v>
      </c>
      <c r="K103" s="189">
        <v>20</v>
      </c>
      <c r="L103" s="189">
        <v>507</v>
      </c>
      <c r="M103" s="189">
        <v>100</v>
      </c>
      <c r="N103" s="4">
        <f t="shared" si="75"/>
        <v>2</v>
      </c>
      <c r="O103" s="189">
        <v>493</v>
      </c>
      <c r="P103" s="4">
        <f>IF(O103/E103&gt;=13,1,0)</f>
        <v>1</v>
      </c>
      <c r="Q103" s="189">
        <v>575</v>
      </c>
      <c r="R103" s="173" t="s">
        <v>181</v>
      </c>
      <c r="S103" s="189">
        <v>75</v>
      </c>
      <c r="T103" s="4">
        <f t="shared" si="76"/>
        <v>0</v>
      </c>
      <c r="U103" s="189"/>
      <c r="V103" s="4">
        <f t="shared" si="77"/>
        <v>0</v>
      </c>
      <c r="W103" s="189">
        <v>17745</v>
      </c>
      <c r="X103" s="5">
        <f t="shared" si="78"/>
        <v>3.48</v>
      </c>
      <c r="Y103" s="4">
        <f t="shared" ref="Y103:Y109" si="85">IF(W103/(I103-F103)/13&gt;=5/2,1,0)</f>
        <v>1</v>
      </c>
      <c r="Z103" s="189">
        <v>5691</v>
      </c>
      <c r="AA103" s="4">
        <f t="shared" si="73"/>
        <v>1</v>
      </c>
      <c r="AB103" s="189">
        <v>97</v>
      </c>
      <c r="AC103" s="4">
        <f t="shared" si="79"/>
        <v>2</v>
      </c>
      <c r="AD103" s="189">
        <v>87</v>
      </c>
      <c r="AE103" s="4">
        <f>IF(AD103&gt;=90,2,IF(AD103&gt;=80,1,0))</f>
        <v>1</v>
      </c>
      <c r="AF103" s="189">
        <v>5685</v>
      </c>
      <c r="AG103" s="5">
        <f t="shared" si="80"/>
        <v>11.21301775147929</v>
      </c>
      <c r="AH103" s="4">
        <f t="shared" si="81"/>
        <v>2</v>
      </c>
      <c r="AI103" s="189">
        <v>5779</v>
      </c>
      <c r="AJ103" s="6">
        <f t="shared" si="68"/>
        <v>11.511952191235061</v>
      </c>
      <c r="AK103" s="4">
        <f t="shared" si="82"/>
        <v>2</v>
      </c>
      <c r="AL103" s="189">
        <v>1620</v>
      </c>
      <c r="AM103" s="6">
        <f t="shared" si="83"/>
        <v>45</v>
      </c>
      <c r="AN103" s="4">
        <f t="shared" si="84"/>
        <v>3</v>
      </c>
      <c r="AO103" s="97">
        <f t="shared" si="69"/>
        <v>16</v>
      </c>
      <c r="AP103" s="97">
        <f t="shared" si="70"/>
        <v>80</v>
      </c>
      <c r="AQ103" s="94" t="str">
        <f t="shared" si="65"/>
        <v>нет</v>
      </c>
      <c r="AR103" s="94" t="str">
        <f t="shared" si="66"/>
        <v>нет</v>
      </c>
      <c r="AS103" s="94" t="str">
        <f t="shared" si="67"/>
        <v>нет</v>
      </c>
    </row>
    <row r="104" spans="1:47" ht="30" customHeight="1">
      <c r="A104" s="10">
        <v>141</v>
      </c>
      <c r="B104" s="294" t="s">
        <v>179</v>
      </c>
      <c r="C104" s="276" t="s">
        <v>373</v>
      </c>
      <c r="D104" s="189">
        <v>80</v>
      </c>
      <c r="E104" s="225">
        <v>45</v>
      </c>
      <c r="F104" s="225">
        <v>705</v>
      </c>
      <c r="G104" s="225">
        <v>1344</v>
      </c>
      <c r="H104" s="255">
        <v>1356</v>
      </c>
      <c r="I104" s="189">
        <v>1362</v>
      </c>
      <c r="J104" s="4">
        <f t="shared" si="74"/>
        <v>1</v>
      </c>
      <c r="K104" s="189">
        <v>56</v>
      </c>
      <c r="L104" s="189">
        <v>1726</v>
      </c>
      <c r="M104" s="189">
        <v>99</v>
      </c>
      <c r="N104" s="4">
        <f t="shared" si="75"/>
        <v>2</v>
      </c>
      <c r="O104" s="189">
        <v>1220</v>
      </c>
      <c r="P104" s="35">
        <f>IF(O104/E104&gt;=9,1,0)</f>
        <v>1</v>
      </c>
      <c r="Q104" s="189">
        <v>1013</v>
      </c>
      <c r="R104" s="147" t="s">
        <v>181</v>
      </c>
      <c r="S104" s="189">
        <v>46</v>
      </c>
      <c r="T104" s="4">
        <f t="shared" si="76"/>
        <v>0</v>
      </c>
      <c r="U104" s="189"/>
      <c r="V104" s="4">
        <f t="shared" si="77"/>
        <v>0</v>
      </c>
      <c r="W104" s="189">
        <v>22386</v>
      </c>
      <c r="X104" s="5">
        <f t="shared" si="78"/>
        <v>2.62</v>
      </c>
      <c r="Y104" s="4">
        <f t="shared" si="85"/>
        <v>1</v>
      </c>
      <c r="Z104" s="189">
        <v>11983</v>
      </c>
      <c r="AA104" s="4">
        <f t="shared" si="73"/>
        <v>1</v>
      </c>
      <c r="AB104" s="189">
        <v>100</v>
      </c>
      <c r="AC104" s="4">
        <f t="shared" si="79"/>
        <v>2</v>
      </c>
      <c r="AD104" s="189">
        <v>82</v>
      </c>
      <c r="AE104" s="35">
        <f>IF(AD104&gt;=70,2,IF(AD104&gt;=60,1,0))</f>
        <v>2</v>
      </c>
      <c r="AF104" s="189">
        <v>12856</v>
      </c>
      <c r="AG104" s="5">
        <f t="shared" si="80"/>
        <v>7.4484356894553878</v>
      </c>
      <c r="AH104" s="4">
        <f t="shared" si="81"/>
        <v>2</v>
      </c>
      <c r="AI104" s="189">
        <v>2221</v>
      </c>
      <c r="AJ104" s="6">
        <f t="shared" si="68"/>
        <v>1.6306901615271658</v>
      </c>
      <c r="AK104" s="4">
        <f t="shared" si="82"/>
        <v>1</v>
      </c>
      <c r="AL104" s="189">
        <v>2751</v>
      </c>
      <c r="AM104" s="6">
        <f t="shared" si="83"/>
        <v>34.387500000000003</v>
      </c>
      <c r="AN104" s="4">
        <f t="shared" si="84"/>
        <v>3</v>
      </c>
      <c r="AO104" s="97">
        <f t="shared" si="69"/>
        <v>16</v>
      </c>
      <c r="AP104" s="97">
        <f t="shared" si="70"/>
        <v>80</v>
      </c>
      <c r="AQ104" s="94" t="str">
        <f t="shared" si="65"/>
        <v>нет</v>
      </c>
      <c r="AR104" s="94" t="str">
        <f t="shared" si="66"/>
        <v>нет</v>
      </c>
      <c r="AS104" s="94" t="str">
        <f t="shared" si="67"/>
        <v>нет</v>
      </c>
    </row>
    <row r="105" spans="1:47" ht="30" customHeight="1">
      <c r="A105" s="10">
        <v>142</v>
      </c>
      <c r="B105" s="294" t="s">
        <v>85</v>
      </c>
      <c r="C105" s="276" t="s">
        <v>376</v>
      </c>
      <c r="D105" s="189">
        <v>102</v>
      </c>
      <c r="E105" s="225">
        <v>53</v>
      </c>
      <c r="F105" s="225">
        <v>434</v>
      </c>
      <c r="G105" s="225">
        <v>1742</v>
      </c>
      <c r="H105" s="255">
        <v>1740</v>
      </c>
      <c r="I105" s="189">
        <v>1741</v>
      </c>
      <c r="J105" s="4">
        <f t="shared" si="74"/>
        <v>1</v>
      </c>
      <c r="K105" s="189">
        <v>53</v>
      </c>
      <c r="L105" s="189">
        <v>1742</v>
      </c>
      <c r="M105" s="189">
        <v>100</v>
      </c>
      <c r="N105" s="4">
        <f t="shared" si="75"/>
        <v>2</v>
      </c>
      <c r="O105" s="189">
        <v>1565</v>
      </c>
      <c r="P105" s="4">
        <f t="shared" ref="P105:P115" si="86">IF(O105/E105&gt;=13,1,0)</f>
        <v>1</v>
      </c>
      <c r="Q105" s="189">
        <v>1764</v>
      </c>
      <c r="R105" s="147" t="s">
        <v>181</v>
      </c>
      <c r="S105" s="189">
        <v>62</v>
      </c>
      <c r="T105" s="4">
        <f t="shared" si="76"/>
        <v>0</v>
      </c>
      <c r="U105" s="189"/>
      <c r="V105" s="4">
        <f t="shared" si="77"/>
        <v>0</v>
      </c>
      <c r="W105" s="189">
        <v>60528</v>
      </c>
      <c r="X105" s="5">
        <f t="shared" si="78"/>
        <v>3.56</v>
      </c>
      <c r="Y105" s="4">
        <f t="shared" si="85"/>
        <v>1</v>
      </c>
      <c r="Z105" s="189">
        <v>23433</v>
      </c>
      <c r="AA105" s="4">
        <f t="shared" si="73"/>
        <v>1</v>
      </c>
      <c r="AB105" s="189">
        <v>92</v>
      </c>
      <c r="AC105" s="4">
        <f t="shared" si="79"/>
        <v>2</v>
      </c>
      <c r="AD105" s="189">
        <v>77</v>
      </c>
      <c r="AE105" s="4">
        <f t="shared" ref="AE105:AE115" si="87">IF(AD105&gt;=90,2,IF(AD105&gt;=80,1,0))</f>
        <v>0</v>
      </c>
      <c r="AF105" s="189">
        <v>30659</v>
      </c>
      <c r="AG105" s="5">
        <f t="shared" si="80"/>
        <v>17.59988518943743</v>
      </c>
      <c r="AH105" s="4">
        <f t="shared" si="81"/>
        <v>3</v>
      </c>
      <c r="AI105" s="189">
        <v>12888</v>
      </c>
      <c r="AJ105" s="6">
        <f t="shared" si="68"/>
        <v>7.4026421596783454</v>
      </c>
      <c r="AK105" s="4">
        <f t="shared" si="82"/>
        <v>2</v>
      </c>
      <c r="AL105" s="189">
        <v>4441</v>
      </c>
      <c r="AM105" s="6">
        <f t="shared" si="83"/>
        <v>43.53921568627451</v>
      </c>
      <c r="AN105" s="4">
        <f t="shared" si="84"/>
        <v>3</v>
      </c>
      <c r="AO105" s="97">
        <f t="shared" si="69"/>
        <v>16</v>
      </c>
      <c r="AP105" s="97">
        <f t="shared" si="70"/>
        <v>80</v>
      </c>
      <c r="AQ105" s="94" t="str">
        <f t="shared" si="65"/>
        <v>нет</v>
      </c>
      <c r="AR105" s="94" t="str">
        <f t="shared" si="66"/>
        <v>нет</v>
      </c>
      <c r="AS105" s="94" t="str">
        <f t="shared" si="67"/>
        <v>нет</v>
      </c>
      <c r="AU105" s="67" t="s">
        <v>97</v>
      </c>
    </row>
    <row r="106" spans="1:47" ht="30" hidden="1" customHeight="1">
      <c r="A106" s="10">
        <v>143</v>
      </c>
      <c r="B106" s="294" t="s">
        <v>86</v>
      </c>
      <c r="C106" s="276" t="s">
        <v>378</v>
      </c>
      <c r="D106" s="189">
        <v>61</v>
      </c>
      <c r="E106" s="225">
        <v>32</v>
      </c>
      <c r="F106" s="225">
        <v>215</v>
      </c>
      <c r="G106" s="225">
        <v>907</v>
      </c>
      <c r="H106" s="255">
        <v>915</v>
      </c>
      <c r="I106" s="189">
        <v>910</v>
      </c>
      <c r="J106" s="4">
        <f t="shared" si="74"/>
        <v>1</v>
      </c>
      <c r="K106" s="189">
        <v>32</v>
      </c>
      <c r="L106" s="189">
        <v>1022</v>
      </c>
      <c r="M106" s="189">
        <v>99</v>
      </c>
      <c r="N106" s="4">
        <f t="shared" si="75"/>
        <v>2</v>
      </c>
      <c r="O106" s="189">
        <v>931</v>
      </c>
      <c r="P106" s="4">
        <f t="shared" si="86"/>
        <v>1</v>
      </c>
      <c r="Q106" s="189">
        <v>1276</v>
      </c>
      <c r="R106" s="147" t="s">
        <v>181</v>
      </c>
      <c r="S106" s="189">
        <v>81</v>
      </c>
      <c r="T106" s="4">
        <f t="shared" si="76"/>
        <v>1</v>
      </c>
      <c r="U106" s="189"/>
      <c r="V106" s="4">
        <f t="shared" si="77"/>
        <v>0</v>
      </c>
      <c r="W106" s="189">
        <v>34542</v>
      </c>
      <c r="X106" s="5">
        <f t="shared" si="78"/>
        <v>3.82</v>
      </c>
      <c r="Y106" s="4">
        <f t="shared" si="85"/>
        <v>1</v>
      </c>
      <c r="Z106" s="189">
        <v>8823</v>
      </c>
      <c r="AA106" s="4">
        <f t="shared" si="73"/>
        <v>1</v>
      </c>
      <c r="AB106" s="189">
        <v>83</v>
      </c>
      <c r="AC106" s="4">
        <f t="shared" si="79"/>
        <v>1</v>
      </c>
      <c r="AD106" s="189">
        <v>70</v>
      </c>
      <c r="AE106" s="4">
        <f t="shared" si="87"/>
        <v>0</v>
      </c>
      <c r="AF106" s="189">
        <v>18158</v>
      </c>
      <c r="AG106" s="5">
        <f t="shared" si="80"/>
        <v>17.767123287671232</v>
      </c>
      <c r="AH106" s="4">
        <f t="shared" si="81"/>
        <v>3</v>
      </c>
      <c r="AI106" s="189">
        <v>4244</v>
      </c>
      <c r="AJ106" s="6">
        <f t="shared" si="68"/>
        <v>4.663736263736264</v>
      </c>
      <c r="AK106" s="4">
        <f t="shared" si="82"/>
        <v>2</v>
      </c>
      <c r="AL106" s="189">
        <v>3903</v>
      </c>
      <c r="AM106" s="6">
        <f t="shared" si="83"/>
        <v>63.983606557377051</v>
      </c>
      <c r="AN106" s="4">
        <f t="shared" si="84"/>
        <v>3</v>
      </c>
      <c r="AO106" s="97">
        <f t="shared" si="69"/>
        <v>16</v>
      </c>
      <c r="AP106" s="97">
        <f t="shared" si="70"/>
        <v>80</v>
      </c>
      <c r="AQ106" s="94" t="str">
        <f t="shared" si="65"/>
        <v>нет</v>
      </c>
      <c r="AR106" s="94" t="str">
        <f t="shared" si="66"/>
        <v>нет</v>
      </c>
      <c r="AS106" s="94" t="str">
        <f t="shared" si="67"/>
        <v>нет</v>
      </c>
    </row>
    <row r="107" spans="1:47" ht="30" customHeight="1">
      <c r="A107" s="10">
        <v>144</v>
      </c>
      <c r="B107" s="294" t="s">
        <v>74</v>
      </c>
      <c r="C107" s="276" t="s">
        <v>384</v>
      </c>
      <c r="D107" s="189">
        <v>154</v>
      </c>
      <c r="E107" s="225">
        <v>59</v>
      </c>
      <c r="F107" s="225">
        <v>526</v>
      </c>
      <c r="G107" s="225">
        <v>1921</v>
      </c>
      <c r="H107" s="322">
        <v>1930</v>
      </c>
      <c r="I107" s="189">
        <v>1921</v>
      </c>
      <c r="J107" s="4">
        <f t="shared" si="74"/>
        <v>1</v>
      </c>
      <c r="K107" s="189">
        <v>59</v>
      </c>
      <c r="L107" s="189">
        <v>1905</v>
      </c>
      <c r="M107" s="189">
        <v>100</v>
      </c>
      <c r="N107" s="4">
        <f t="shared" si="75"/>
        <v>2</v>
      </c>
      <c r="O107" s="189">
        <v>1938</v>
      </c>
      <c r="P107" s="4">
        <f t="shared" si="86"/>
        <v>1</v>
      </c>
      <c r="Q107" s="189">
        <v>2004</v>
      </c>
      <c r="R107" s="175" t="s">
        <v>181</v>
      </c>
      <c r="S107" s="189">
        <v>65</v>
      </c>
      <c r="T107" s="4">
        <f t="shared" si="76"/>
        <v>0</v>
      </c>
      <c r="U107" s="189"/>
      <c r="V107" s="4">
        <f t="shared" si="77"/>
        <v>0</v>
      </c>
      <c r="W107" s="189">
        <v>61501</v>
      </c>
      <c r="X107" s="5">
        <f t="shared" si="78"/>
        <v>3.39</v>
      </c>
      <c r="Y107" s="4">
        <f t="shared" si="85"/>
        <v>1</v>
      </c>
      <c r="Z107" s="189">
        <v>20874</v>
      </c>
      <c r="AA107" s="4">
        <f t="shared" si="73"/>
        <v>1</v>
      </c>
      <c r="AB107" s="189">
        <v>97</v>
      </c>
      <c r="AC107" s="4">
        <f t="shared" si="79"/>
        <v>2</v>
      </c>
      <c r="AD107" s="189">
        <v>45</v>
      </c>
      <c r="AE107" s="4">
        <f t="shared" si="87"/>
        <v>0</v>
      </c>
      <c r="AF107" s="189">
        <v>29084</v>
      </c>
      <c r="AG107" s="5">
        <f t="shared" si="80"/>
        <v>15.267191601049868</v>
      </c>
      <c r="AH107" s="4">
        <f t="shared" si="81"/>
        <v>3</v>
      </c>
      <c r="AI107" s="189">
        <v>40664</v>
      </c>
      <c r="AJ107" s="6">
        <f t="shared" si="68"/>
        <v>21.168141592920353</v>
      </c>
      <c r="AK107" s="4">
        <f t="shared" si="82"/>
        <v>2</v>
      </c>
      <c r="AL107" s="189">
        <v>6986</v>
      </c>
      <c r="AM107" s="6">
        <f t="shared" si="83"/>
        <v>45.363636363636367</v>
      </c>
      <c r="AN107" s="4">
        <f t="shared" si="84"/>
        <v>3</v>
      </c>
      <c r="AO107" s="97">
        <f t="shared" si="69"/>
        <v>16</v>
      </c>
      <c r="AP107" s="97">
        <f t="shared" si="70"/>
        <v>80</v>
      </c>
      <c r="AQ107" s="94" t="str">
        <f t="shared" si="65"/>
        <v>нет</v>
      </c>
      <c r="AR107" s="94" t="str">
        <f t="shared" si="66"/>
        <v>нет</v>
      </c>
      <c r="AS107" s="94" t="str">
        <f t="shared" si="67"/>
        <v>нет</v>
      </c>
    </row>
    <row r="108" spans="1:47" ht="30" hidden="1" customHeight="1">
      <c r="A108" s="10">
        <v>145</v>
      </c>
      <c r="B108" s="294" t="s">
        <v>76</v>
      </c>
      <c r="C108" s="276" t="s">
        <v>386</v>
      </c>
      <c r="D108" s="189">
        <v>89</v>
      </c>
      <c r="E108" s="225">
        <v>47</v>
      </c>
      <c r="F108" s="225">
        <v>272</v>
      </c>
      <c r="G108" s="225">
        <v>1557</v>
      </c>
      <c r="H108" s="322">
        <v>1560</v>
      </c>
      <c r="I108" s="189">
        <v>1559</v>
      </c>
      <c r="J108" s="4">
        <f t="shared" si="74"/>
        <v>1</v>
      </c>
      <c r="K108" s="189">
        <v>47</v>
      </c>
      <c r="L108" s="189">
        <v>2563</v>
      </c>
      <c r="M108" s="189">
        <v>100</v>
      </c>
      <c r="N108" s="4">
        <f t="shared" si="75"/>
        <v>2</v>
      </c>
      <c r="O108" s="189">
        <v>1197</v>
      </c>
      <c r="P108" s="4">
        <f t="shared" si="86"/>
        <v>1</v>
      </c>
      <c r="Q108" s="189">
        <v>1636</v>
      </c>
      <c r="R108" s="175" t="s">
        <v>181</v>
      </c>
      <c r="S108" s="189">
        <v>86</v>
      </c>
      <c r="T108" s="4">
        <f t="shared" si="76"/>
        <v>1</v>
      </c>
      <c r="U108" s="189"/>
      <c r="V108" s="4">
        <f t="shared" si="77"/>
        <v>0</v>
      </c>
      <c r="W108" s="189">
        <v>37704</v>
      </c>
      <c r="X108" s="5">
        <f t="shared" si="78"/>
        <v>2.25</v>
      </c>
      <c r="Y108" s="4">
        <f t="shared" si="85"/>
        <v>0</v>
      </c>
      <c r="Z108" s="189">
        <v>13960</v>
      </c>
      <c r="AA108" s="4">
        <f t="shared" si="73"/>
        <v>1</v>
      </c>
      <c r="AB108" s="189">
        <v>90</v>
      </c>
      <c r="AC108" s="4">
        <f t="shared" si="79"/>
        <v>2</v>
      </c>
      <c r="AD108" s="189">
        <v>84</v>
      </c>
      <c r="AE108" s="4">
        <f t="shared" si="87"/>
        <v>1</v>
      </c>
      <c r="AF108" s="189">
        <v>17084</v>
      </c>
      <c r="AG108" s="5">
        <f t="shared" si="80"/>
        <v>6.6656262192742881</v>
      </c>
      <c r="AH108" s="4">
        <f t="shared" si="81"/>
        <v>2</v>
      </c>
      <c r="AI108" s="189">
        <v>22351</v>
      </c>
      <c r="AJ108" s="6">
        <f t="shared" si="68"/>
        <v>14.336754329698525</v>
      </c>
      <c r="AK108" s="4">
        <f t="shared" si="82"/>
        <v>2</v>
      </c>
      <c r="AL108" s="189">
        <v>3419</v>
      </c>
      <c r="AM108" s="6">
        <f t="shared" si="83"/>
        <v>38.415730337078649</v>
      </c>
      <c r="AN108" s="4">
        <f t="shared" si="84"/>
        <v>3</v>
      </c>
      <c r="AO108" s="97">
        <f t="shared" si="69"/>
        <v>16</v>
      </c>
      <c r="AP108" s="97">
        <f t="shared" si="70"/>
        <v>80</v>
      </c>
      <c r="AQ108" s="94" t="str">
        <f t="shared" si="65"/>
        <v>нет</v>
      </c>
      <c r="AR108" s="94" t="str">
        <f t="shared" si="66"/>
        <v>нет</v>
      </c>
      <c r="AS108" s="94" t="str">
        <f t="shared" si="67"/>
        <v>нет</v>
      </c>
    </row>
    <row r="109" spans="1:47" ht="30" customHeight="1">
      <c r="A109" s="10">
        <v>146</v>
      </c>
      <c r="B109" s="30" t="s">
        <v>96</v>
      </c>
      <c r="C109" s="276" t="s">
        <v>393</v>
      </c>
      <c r="D109" s="189">
        <v>46</v>
      </c>
      <c r="E109" s="225">
        <v>15</v>
      </c>
      <c r="F109" s="225">
        <v>0</v>
      </c>
      <c r="G109" s="225">
        <v>443</v>
      </c>
      <c r="H109" s="322">
        <v>442</v>
      </c>
      <c r="I109" s="189">
        <v>445</v>
      </c>
      <c r="J109" s="4">
        <f t="shared" si="74"/>
        <v>1</v>
      </c>
      <c r="K109" s="189">
        <v>15</v>
      </c>
      <c r="L109" s="189">
        <v>699</v>
      </c>
      <c r="M109" s="189">
        <v>100</v>
      </c>
      <c r="N109" s="4">
        <f t="shared" si="75"/>
        <v>2</v>
      </c>
      <c r="O109" s="189">
        <v>1092</v>
      </c>
      <c r="P109" s="4">
        <f t="shared" si="86"/>
        <v>1</v>
      </c>
      <c r="Q109" s="189">
        <v>639</v>
      </c>
      <c r="R109" s="175" t="s">
        <v>181</v>
      </c>
      <c r="S109" s="189">
        <v>76</v>
      </c>
      <c r="T109" s="4">
        <f t="shared" si="76"/>
        <v>0</v>
      </c>
      <c r="U109" s="189"/>
      <c r="V109" s="4">
        <f t="shared" si="77"/>
        <v>0</v>
      </c>
      <c r="W109" s="189">
        <v>20587</v>
      </c>
      <c r="X109" s="5">
        <f t="shared" si="78"/>
        <v>3.56</v>
      </c>
      <c r="Y109" s="4">
        <f t="shared" si="85"/>
        <v>1</v>
      </c>
      <c r="Z109" s="189">
        <v>5311</v>
      </c>
      <c r="AA109" s="4">
        <f t="shared" si="73"/>
        <v>1</v>
      </c>
      <c r="AB109" s="189">
        <v>92</v>
      </c>
      <c r="AC109" s="4">
        <f t="shared" si="79"/>
        <v>2</v>
      </c>
      <c r="AD109" s="189">
        <v>82</v>
      </c>
      <c r="AE109" s="4">
        <f t="shared" si="87"/>
        <v>1</v>
      </c>
      <c r="AF109" s="189">
        <v>7458</v>
      </c>
      <c r="AG109" s="5">
        <f t="shared" si="80"/>
        <v>10.669527896995708</v>
      </c>
      <c r="AH109" s="4">
        <f t="shared" si="81"/>
        <v>2</v>
      </c>
      <c r="AI109" s="189">
        <v>13892</v>
      </c>
      <c r="AJ109" s="6">
        <f t="shared" si="68"/>
        <v>31.217977528089886</v>
      </c>
      <c r="AK109" s="4">
        <f t="shared" si="82"/>
        <v>2</v>
      </c>
      <c r="AL109" s="189">
        <v>1531</v>
      </c>
      <c r="AM109" s="6">
        <f t="shared" si="83"/>
        <v>33.282608695652172</v>
      </c>
      <c r="AN109" s="4">
        <f t="shared" si="84"/>
        <v>3</v>
      </c>
      <c r="AO109" s="97">
        <f t="shared" si="69"/>
        <v>16</v>
      </c>
      <c r="AP109" s="97">
        <f t="shared" si="70"/>
        <v>80</v>
      </c>
      <c r="AQ109" s="94" t="str">
        <f t="shared" si="65"/>
        <v>нет</v>
      </c>
      <c r="AR109" s="94" t="str">
        <f t="shared" si="66"/>
        <v>нет</v>
      </c>
      <c r="AS109" s="94" t="str">
        <f t="shared" si="67"/>
        <v>нет</v>
      </c>
    </row>
    <row r="110" spans="1:47" ht="30" customHeight="1">
      <c r="A110" s="10">
        <v>57</v>
      </c>
      <c r="B110" s="15" t="s">
        <v>24</v>
      </c>
      <c r="C110" s="271" t="s">
        <v>297</v>
      </c>
      <c r="D110" s="247">
        <v>36</v>
      </c>
      <c r="E110" s="225">
        <v>14</v>
      </c>
      <c r="F110" s="225">
        <v>21</v>
      </c>
      <c r="G110" s="225">
        <v>105</v>
      </c>
      <c r="H110" s="320">
        <v>107</v>
      </c>
      <c r="I110" s="247">
        <v>107</v>
      </c>
      <c r="J110" s="4">
        <f t="shared" si="74"/>
        <v>1</v>
      </c>
      <c r="K110" s="247">
        <v>16</v>
      </c>
      <c r="L110" s="268">
        <v>127</v>
      </c>
      <c r="M110" s="247">
        <v>100</v>
      </c>
      <c r="N110" s="4">
        <f t="shared" si="75"/>
        <v>2</v>
      </c>
      <c r="O110" s="268">
        <v>430</v>
      </c>
      <c r="P110" s="4">
        <f t="shared" si="86"/>
        <v>1</v>
      </c>
      <c r="Q110" s="268">
        <v>521</v>
      </c>
      <c r="R110" s="291" t="s">
        <v>181</v>
      </c>
      <c r="S110" s="247">
        <v>59</v>
      </c>
      <c r="T110" s="4">
        <f t="shared" si="76"/>
        <v>0</v>
      </c>
      <c r="U110" s="189"/>
      <c r="V110" s="4">
        <f t="shared" si="77"/>
        <v>0</v>
      </c>
      <c r="W110" s="268">
        <v>5245</v>
      </c>
      <c r="X110" s="5">
        <f t="shared" si="78"/>
        <v>4.6900000000000004</v>
      </c>
      <c r="Y110" s="86">
        <f>IF(W110/(H110-E110)/13&gt;=1.5,1,0)</f>
        <v>1</v>
      </c>
      <c r="Z110" s="268">
        <v>2331</v>
      </c>
      <c r="AA110" s="86">
        <f>IF(Z110/H110&gt;=3,1,0)</f>
        <v>1</v>
      </c>
      <c r="AB110" s="247">
        <v>98</v>
      </c>
      <c r="AC110" s="4">
        <f t="shared" si="79"/>
        <v>2</v>
      </c>
      <c r="AD110" s="247">
        <v>99</v>
      </c>
      <c r="AE110" s="135">
        <f t="shared" si="87"/>
        <v>2</v>
      </c>
      <c r="AF110" s="268">
        <v>5</v>
      </c>
      <c r="AG110" s="5">
        <f t="shared" si="80"/>
        <v>3.937007874015748E-2</v>
      </c>
      <c r="AH110" s="135">
        <f t="shared" si="81"/>
        <v>0</v>
      </c>
      <c r="AI110" s="268">
        <v>1</v>
      </c>
      <c r="AJ110" s="6">
        <f t="shared" si="68"/>
        <v>9.3457943925233638E-3</v>
      </c>
      <c r="AK110" s="135">
        <f>AJ110/I110</f>
        <v>8.7343872827321155E-5</v>
      </c>
      <c r="AL110" s="268">
        <v>730</v>
      </c>
      <c r="AM110" s="6">
        <f t="shared" si="83"/>
        <v>20.277777777777779</v>
      </c>
      <c r="AN110" s="4">
        <f t="shared" si="84"/>
        <v>2</v>
      </c>
      <c r="AO110" s="99">
        <f>J110+N110+P110+T110+V110+Y110+AA110+AC110+AN110</f>
        <v>10</v>
      </c>
      <c r="AP110" s="100">
        <f>ROUND(AO110/($AO$2-$AE$2-$AH$2-$AK$2)*100,0)</f>
        <v>77</v>
      </c>
      <c r="AQ110" s="94" t="str">
        <f t="shared" si="65"/>
        <v>нет</v>
      </c>
      <c r="AR110" s="94" t="str">
        <f t="shared" si="66"/>
        <v>нет</v>
      </c>
      <c r="AS110" s="94" t="str">
        <f t="shared" si="67"/>
        <v>нет</v>
      </c>
    </row>
    <row r="111" spans="1:47" ht="30" customHeight="1">
      <c r="A111" s="10">
        <v>114</v>
      </c>
      <c r="B111" s="37" t="s">
        <v>58</v>
      </c>
      <c r="C111" s="277" t="s">
        <v>58</v>
      </c>
      <c r="D111" s="243">
        <v>26</v>
      </c>
      <c r="E111" s="225">
        <v>10</v>
      </c>
      <c r="F111" s="225">
        <v>15</v>
      </c>
      <c r="G111" s="225">
        <v>72</v>
      </c>
      <c r="H111" s="217">
        <v>73</v>
      </c>
      <c r="I111" s="243">
        <v>73</v>
      </c>
      <c r="J111" s="4">
        <f t="shared" si="74"/>
        <v>1</v>
      </c>
      <c r="K111" s="243">
        <v>24</v>
      </c>
      <c r="L111" s="243">
        <v>110</v>
      </c>
      <c r="M111" s="243">
        <v>100</v>
      </c>
      <c r="N111" s="4">
        <f t="shared" si="75"/>
        <v>2</v>
      </c>
      <c r="O111" s="243">
        <v>644</v>
      </c>
      <c r="P111" s="4">
        <f t="shared" si="86"/>
        <v>1</v>
      </c>
      <c r="Q111" s="243">
        <v>479</v>
      </c>
      <c r="R111" s="167" t="s">
        <v>181</v>
      </c>
      <c r="S111" s="243">
        <v>69</v>
      </c>
      <c r="T111" s="4">
        <f t="shared" si="76"/>
        <v>0</v>
      </c>
      <c r="U111" s="189"/>
      <c r="V111" s="4">
        <f t="shared" si="77"/>
        <v>0</v>
      </c>
      <c r="W111" s="243">
        <v>3882</v>
      </c>
      <c r="X111" s="5">
        <f t="shared" si="78"/>
        <v>5.15</v>
      </c>
      <c r="Y111" s="86">
        <f>IF(W111/(I111-F111)/13&gt;=1.5,1,0)</f>
        <v>1</v>
      </c>
      <c r="Z111" s="243">
        <v>916</v>
      </c>
      <c r="AA111" s="86">
        <f>IF(Z111/I111&gt;=3,1,0)</f>
        <v>1</v>
      </c>
      <c r="AB111" s="243">
        <v>98</v>
      </c>
      <c r="AC111" s="4">
        <f t="shared" si="79"/>
        <v>2</v>
      </c>
      <c r="AD111" s="243">
        <v>95</v>
      </c>
      <c r="AE111" s="135">
        <f t="shared" si="87"/>
        <v>2</v>
      </c>
      <c r="AF111" s="243">
        <v>21</v>
      </c>
      <c r="AG111" s="5">
        <f t="shared" si="80"/>
        <v>0.19090909090909092</v>
      </c>
      <c r="AH111" s="135">
        <f t="shared" si="81"/>
        <v>0</v>
      </c>
      <c r="AI111" s="243">
        <v>1</v>
      </c>
      <c r="AJ111" s="6">
        <f t="shared" si="68"/>
        <v>1.3698630136986301E-2</v>
      </c>
      <c r="AK111" s="135">
        <f t="shared" ref="AK111:AK142" si="88">IF(AJ111&gt;=4,2,IF(AJ111&gt;1,1,0))</f>
        <v>0</v>
      </c>
      <c r="AL111" s="243">
        <v>448</v>
      </c>
      <c r="AM111" s="6">
        <f t="shared" si="83"/>
        <v>17.23076923076923</v>
      </c>
      <c r="AN111" s="4">
        <f t="shared" si="84"/>
        <v>2</v>
      </c>
      <c r="AO111" s="99">
        <f>J111+N111+P111+T111+V111+Y111+AA111+AC111+AN111</f>
        <v>10</v>
      </c>
      <c r="AP111" s="100">
        <f>ROUND(AO111/($AO$2-$AE$2-$AH$2-$AK$2)*100,0)</f>
        <v>77</v>
      </c>
      <c r="AQ111" s="94" t="str">
        <f t="shared" si="65"/>
        <v>нет</v>
      </c>
      <c r="AR111" s="94" t="str">
        <f t="shared" si="66"/>
        <v>нет</v>
      </c>
      <c r="AS111" s="94" t="str">
        <f t="shared" si="67"/>
        <v>нет</v>
      </c>
    </row>
    <row r="112" spans="1:47" ht="30" hidden="1" customHeight="1">
      <c r="A112" s="10">
        <v>3</v>
      </c>
      <c r="B112" s="30" t="s">
        <v>55</v>
      </c>
      <c r="C112" s="269" t="s">
        <v>246</v>
      </c>
      <c r="D112" s="247">
        <v>38</v>
      </c>
      <c r="E112" s="225">
        <v>16</v>
      </c>
      <c r="F112" s="225">
        <v>55</v>
      </c>
      <c r="G112" s="225">
        <v>338</v>
      </c>
      <c r="H112" s="320">
        <v>336</v>
      </c>
      <c r="I112" s="247">
        <v>342</v>
      </c>
      <c r="J112" s="4">
        <f t="shared" si="74"/>
        <v>1</v>
      </c>
      <c r="K112" s="247">
        <v>16</v>
      </c>
      <c r="L112" s="247">
        <v>297</v>
      </c>
      <c r="M112" s="247">
        <v>99</v>
      </c>
      <c r="N112" s="4">
        <f t="shared" si="75"/>
        <v>2</v>
      </c>
      <c r="O112" s="247">
        <v>755</v>
      </c>
      <c r="P112" s="4">
        <f t="shared" si="86"/>
        <v>1</v>
      </c>
      <c r="Q112" s="247">
        <v>374</v>
      </c>
      <c r="R112" s="333" t="s">
        <v>181</v>
      </c>
      <c r="S112" s="247">
        <v>89</v>
      </c>
      <c r="T112" s="4">
        <f t="shared" si="76"/>
        <v>1</v>
      </c>
      <c r="U112" s="189"/>
      <c r="V112" s="4">
        <f t="shared" si="77"/>
        <v>0</v>
      </c>
      <c r="W112" s="268">
        <v>12170</v>
      </c>
      <c r="X112" s="5">
        <f t="shared" si="78"/>
        <v>3.26</v>
      </c>
      <c r="Y112" s="4">
        <f t="shared" ref="Y112:Y119" si="89">IF(W112/(I112-F112)/13&gt;=2.5,1,0)</f>
        <v>1</v>
      </c>
      <c r="Z112" s="268">
        <v>5504</v>
      </c>
      <c r="AA112" s="4">
        <f t="shared" ref="AA112:AA128" si="90">IF(Z112/I112&gt;=6,1,0)</f>
        <v>1</v>
      </c>
      <c r="AB112" s="247">
        <v>90</v>
      </c>
      <c r="AC112" s="4">
        <f t="shared" si="79"/>
        <v>2</v>
      </c>
      <c r="AD112" s="247">
        <v>80</v>
      </c>
      <c r="AE112" s="4">
        <f t="shared" si="87"/>
        <v>1</v>
      </c>
      <c r="AF112" s="268">
        <v>133</v>
      </c>
      <c r="AG112" s="5">
        <f t="shared" si="80"/>
        <v>0.44781144781144783</v>
      </c>
      <c r="AH112" s="4">
        <f t="shared" si="81"/>
        <v>0</v>
      </c>
      <c r="AI112" s="247">
        <v>2727</v>
      </c>
      <c r="AJ112" s="6">
        <f t="shared" si="68"/>
        <v>7.9736842105263159</v>
      </c>
      <c r="AK112" s="4">
        <f t="shared" si="88"/>
        <v>2</v>
      </c>
      <c r="AL112" s="247">
        <v>890</v>
      </c>
      <c r="AM112" s="6">
        <f t="shared" si="83"/>
        <v>23.421052631578949</v>
      </c>
      <c r="AN112" s="4">
        <f t="shared" si="84"/>
        <v>3</v>
      </c>
      <c r="AO112" s="97">
        <f t="shared" ref="AO112:AO138" si="91">J112+N112+P112+T112+V112+Y112+AA112+AC112+AE112+AH112+AK112+AN112</f>
        <v>15</v>
      </c>
      <c r="AP112" s="97">
        <f t="shared" ref="AP112:AP138" si="92">ROUND(AO112/$AO$2*100,0)</f>
        <v>75</v>
      </c>
      <c r="AQ112" s="94" t="str">
        <f t="shared" si="65"/>
        <v>нет</v>
      </c>
      <c r="AR112" s="94" t="str">
        <f t="shared" si="66"/>
        <v>нет</v>
      </c>
      <c r="AS112" s="94" t="str">
        <f t="shared" si="67"/>
        <v>нет</v>
      </c>
    </row>
    <row r="113" spans="1:45" ht="30" hidden="1" customHeight="1">
      <c r="A113" s="10">
        <v>4</v>
      </c>
      <c r="B113" s="30" t="s">
        <v>56</v>
      </c>
      <c r="C113" s="269" t="s">
        <v>247</v>
      </c>
      <c r="D113" s="247">
        <v>26</v>
      </c>
      <c r="E113" s="225">
        <v>11</v>
      </c>
      <c r="F113" s="225">
        <v>13</v>
      </c>
      <c r="G113" s="225">
        <v>64</v>
      </c>
      <c r="H113" s="320">
        <v>64</v>
      </c>
      <c r="I113" s="247">
        <v>64</v>
      </c>
      <c r="J113" s="4">
        <f t="shared" si="74"/>
        <v>1</v>
      </c>
      <c r="K113" s="247">
        <v>11</v>
      </c>
      <c r="L113" s="247">
        <v>67</v>
      </c>
      <c r="M113" s="247">
        <v>100</v>
      </c>
      <c r="N113" s="4">
        <f t="shared" si="75"/>
        <v>2</v>
      </c>
      <c r="O113" s="247">
        <v>464</v>
      </c>
      <c r="P113" s="4">
        <f t="shared" si="86"/>
        <v>1</v>
      </c>
      <c r="Q113" s="247">
        <v>314</v>
      </c>
      <c r="R113" s="333" t="s">
        <v>181</v>
      </c>
      <c r="S113" s="247">
        <v>87</v>
      </c>
      <c r="T113" s="4">
        <f t="shared" si="76"/>
        <v>1</v>
      </c>
      <c r="U113" s="189"/>
      <c r="V113" s="4">
        <f t="shared" si="77"/>
        <v>0</v>
      </c>
      <c r="W113" s="268">
        <v>3356</v>
      </c>
      <c r="X113" s="5">
        <f t="shared" si="78"/>
        <v>5.0599999999999996</v>
      </c>
      <c r="Y113" s="4">
        <f t="shared" si="89"/>
        <v>1</v>
      </c>
      <c r="Z113" s="268">
        <v>1054</v>
      </c>
      <c r="AA113" s="4">
        <f t="shared" si="90"/>
        <v>1</v>
      </c>
      <c r="AB113" s="247">
        <v>99</v>
      </c>
      <c r="AC113" s="4">
        <f t="shared" si="79"/>
        <v>2</v>
      </c>
      <c r="AD113" s="247">
        <v>99</v>
      </c>
      <c r="AE113" s="4">
        <f t="shared" si="87"/>
        <v>2</v>
      </c>
      <c r="AF113" s="268">
        <v>38</v>
      </c>
      <c r="AG113" s="5">
        <f t="shared" si="80"/>
        <v>0.56716417910447758</v>
      </c>
      <c r="AH113" s="4">
        <f t="shared" si="81"/>
        <v>0</v>
      </c>
      <c r="AI113" s="247">
        <v>129</v>
      </c>
      <c r="AJ113" s="6">
        <f t="shared" si="68"/>
        <v>2.015625</v>
      </c>
      <c r="AK113" s="4">
        <f t="shared" si="88"/>
        <v>1</v>
      </c>
      <c r="AL113" s="247">
        <v>629</v>
      </c>
      <c r="AM113" s="6">
        <f t="shared" si="83"/>
        <v>24.192307692307693</v>
      </c>
      <c r="AN113" s="4">
        <f t="shared" si="84"/>
        <v>3</v>
      </c>
      <c r="AO113" s="97">
        <f t="shared" si="91"/>
        <v>15</v>
      </c>
      <c r="AP113" s="97">
        <f t="shared" si="92"/>
        <v>75</v>
      </c>
      <c r="AQ113" s="94" t="str">
        <f t="shared" si="65"/>
        <v>нет</v>
      </c>
      <c r="AR113" s="94" t="str">
        <f t="shared" si="66"/>
        <v>нет</v>
      </c>
      <c r="AS113" s="94" t="str">
        <f t="shared" si="67"/>
        <v>нет</v>
      </c>
    </row>
    <row r="114" spans="1:45" ht="30" hidden="1" customHeight="1">
      <c r="A114" s="10">
        <v>28</v>
      </c>
      <c r="B114" s="15" t="s">
        <v>230</v>
      </c>
      <c r="C114" s="271" t="s">
        <v>265</v>
      </c>
      <c r="D114" s="247">
        <v>50</v>
      </c>
      <c r="E114" s="315">
        <v>26</v>
      </c>
      <c r="F114" s="315">
        <v>166</v>
      </c>
      <c r="G114" s="315">
        <v>722</v>
      </c>
      <c r="H114" s="320">
        <v>730</v>
      </c>
      <c r="I114" s="247">
        <v>720</v>
      </c>
      <c r="J114" s="4">
        <f t="shared" si="74"/>
        <v>1</v>
      </c>
      <c r="K114" s="247">
        <v>26</v>
      </c>
      <c r="L114" s="268">
        <v>1000</v>
      </c>
      <c r="M114" s="247">
        <v>100</v>
      </c>
      <c r="N114" s="4">
        <f t="shared" si="75"/>
        <v>2</v>
      </c>
      <c r="O114" s="268">
        <v>424</v>
      </c>
      <c r="P114" s="4">
        <f t="shared" si="86"/>
        <v>1</v>
      </c>
      <c r="Q114" s="268">
        <v>799</v>
      </c>
      <c r="R114" s="333" t="s">
        <v>181</v>
      </c>
      <c r="S114" s="247">
        <v>84</v>
      </c>
      <c r="T114" s="4">
        <f t="shared" si="76"/>
        <v>1</v>
      </c>
      <c r="U114" s="189"/>
      <c r="V114" s="4">
        <f t="shared" si="77"/>
        <v>0</v>
      </c>
      <c r="W114" s="268">
        <v>20287</v>
      </c>
      <c r="X114" s="5">
        <f t="shared" si="78"/>
        <v>2.82</v>
      </c>
      <c r="Y114" s="4">
        <f t="shared" si="89"/>
        <v>1</v>
      </c>
      <c r="Z114" s="268">
        <v>7584</v>
      </c>
      <c r="AA114" s="4">
        <f t="shared" si="90"/>
        <v>1</v>
      </c>
      <c r="AB114" s="247">
        <v>88</v>
      </c>
      <c r="AC114" s="4">
        <f t="shared" si="79"/>
        <v>1</v>
      </c>
      <c r="AD114" s="247">
        <v>87</v>
      </c>
      <c r="AE114" s="4">
        <f t="shared" si="87"/>
        <v>1</v>
      </c>
      <c r="AF114" s="268">
        <v>3996</v>
      </c>
      <c r="AG114" s="5">
        <f t="shared" si="80"/>
        <v>3.996</v>
      </c>
      <c r="AH114" s="4">
        <f t="shared" si="81"/>
        <v>1</v>
      </c>
      <c r="AI114" s="268">
        <v>11429</v>
      </c>
      <c r="AJ114" s="6">
        <f t="shared" si="68"/>
        <v>15.873611111111112</v>
      </c>
      <c r="AK114" s="4">
        <f t="shared" si="88"/>
        <v>2</v>
      </c>
      <c r="AL114" s="268">
        <v>2130</v>
      </c>
      <c r="AM114" s="6">
        <f t="shared" si="83"/>
        <v>42.6</v>
      </c>
      <c r="AN114" s="4">
        <f t="shared" si="84"/>
        <v>3</v>
      </c>
      <c r="AO114" s="97">
        <f t="shared" si="91"/>
        <v>15</v>
      </c>
      <c r="AP114" s="97">
        <f t="shared" si="92"/>
        <v>75</v>
      </c>
      <c r="AQ114" s="94" t="str">
        <f t="shared" si="65"/>
        <v>нет</v>
      </c>
      <c r="AR114" s="94" t="str">
        <f t="shared" si="66"/>
        <v>нет</v>
      </c>
      <c r="AS114" s="94" t="str">
        <f t="shared" si="67"/>
        <v>нет</v>
      </c>
    </row>
    <row r="115" spans="1:45" ht="30" hidden="1" customHeight="1">
      <c r="A115" s="10">
        <v>29</v>
      </c>
      <c r="B115" s="15" t="s">
        <v>237</v>
      </c>
      <c r="C115" s="271" t="s">
        <v>267</v>
      </c>
      <c r="D115" s="247">
        <v>30</v>
      </c>
      <c r="E115" s="315">
        <v>13</v>
      </c>
      <c r="F115" s="315">
        <v>46</v>
      </c>
      <c r="G115" s="315">
        <v>348</v>
      </c>
      <c r="H115" s="320">
        <v>352</v>
      </c>
      <c r="I115" s="247">
        <v>353</v>
      </c>
      <c r="J115" s="4">
        <f t="shared" si="74"/>
        <v>1</v>
      </c>
      <c r="K115" s="247">
        <v>13</v>
      </c>
      <c r="L115" s="268">
        <v>402</v>
      </c>
      <c r="M115" s="247">
        <v>100</v>
      </c>
      <c r="N115" s="4">
        <f t="shared" si="75"/>
        <v>2</v>
      </c>
      <c r="O115" s="268">
        <v>276</v>
      </c>
      <c r="P115" s="4">
        <f t="shared" si="86"/>
        <v>1</v>
      </c>
      <c r="Q115" s="268">
        <v>390</v>
      </c>
      <c r="R115" s="333" t="s">
        <v>181</v>
      </c>
      <c r="S115" s="247">
        <v>82</v>
      </c>
      <c r="T115" s="4">
        <f t="shared" si="76"/>
        <v>1</v>
      </c>
      <c r="U115" s="189"/>
      <c r="V115" s="4">
        <f t="shared" si="77"/>
        <v>0</v>
      </c>
      <c r="W115" s="268">
        <v>10138</v>
      </c>
      <c r="X115" s="5">
        <f t="shared" si="78"/>
        <v>2.54</v>
      </c>
      <c r="Y115" s="4">
        <f t="shared" si="89"/>
        <v>1</v>
      </c>
      <c r="Z115" s="268">
        <v>3181</v>
      </c>
      <c r="AA115" s="4">
        <f t="shared" si="90"/>
        <v>1</v>
      </c>
      <c r="AB115" s="247">
        <v>86</v>
      </c>
      <c r="AC115" s="4">
        <f t="shared" si="79"/>
        <v>1</v>
      </c>
      <c r="AD115" s="247">
        <v>83</v>
      </c>
      <c r="AE115" s="4">
        <f t="shared" si="87"/>
        <v>1</v>
      </c>
      <c r="AF115" s="268">
        <v>1056</v>
      </c>
      <c r="AG115" s="5">
        <f t="shared" si="80"/>
        <v>2.6268656716417911</v>
      </c>
      <c r="AH115" s="4">
        <f t="shared" si="81"/>
        <v>1</v>
      </c>
      <c r="AI115" s="268">
        <v>3282</v>
      </c>
      <c r="AJ115" s="6">
        <f t="shared" si="68"/>
        <v>9.2974504249291776</v>
      </c>
      <c r="AK115" s="4">
        <f t="shared" si="88"/>
        <v>2</v>
      </c>
      <c r="AL115" s="268">
        <v>1184</v>
      </c>
      <c r="AM115" s="6">
        <f t="shared" si="83"/>
        <v>39.466666666666669</v>
      </c>
      <c r="AN115" s="4">
        <f t="shared" si="84"/>
        <v>3</v>
      </c>
      <c r="AO115" s="97">
        <f t="shared" si="91"/>
        <v>15</v>
      </c>
      <c r="AP115" s="97">
        <f t="shared" si="92"/>
        <v>75</v>
      </c>
      <c r="AQ115" s="94" t="str">
        <f t="shared" si="65"/>
        <v>нет</v>
      </c>
      <c r="AR115" s="94" t="str">
        <f t="shared" si="66"/>
        <v>нет</v>
      </c>
      <c r="AS115" s="94" t="str">
        <f t="shared" si="67"/>
        <v>нет</v>
      </c>
    </row>
    <row r="116" spans="1:45" ht="30" customHeight="1">
      <c r="A116" s="10">
        <v>58</v>
      </c>
      <c r="B116" s="15" t="s">
        <v>199</v>
      </c>
      <c r="C116" s="271" t="s">
        <v>296</v>
      </c>
      <c r="D116" s="247">
        <v>16</v>
      </c>
      <c r="E116" s="225">
        <v>6</v>
      </c>
      <c r="F116" s="225">
        <v>62</v>
      </c>
      <c r="G116" s="225">
        <v>107</v>
      </c>
      <c r="H116" s="320">
        <v>104</v>
      </c>
      <c r="I116" s="247">
        <v>105</v>
      </c>
      <c r="J116" s="4">
        <f t="shared" si="74"/>
        <v>1</v>
      </c>
      <c r="K116" s="247">
        <v>6</v>
      </c>
      <c r="L116" s="268">
        <v>148</v>
      </c>
      <c r="M116" s="247">
        <v>100</v>
      </c>
      <c r="N116" s="4">
        <f t="shared" si="75"/>
        <v>2</v>
      </c>
      <c r="O116" s="268">
        <v>169</v>
      </c>
      <c r="P116" s="35">
        <f>IF(O116/E116&gt;=6,1,0)</f>
        <v>1</v>
      </c>
      <c r="Q116" s="268">
        <v>186</v>
      </c>
      <c r="R116" s="291" t="s">
        <v>181</v>
      </c>
      <c r="S116" s="247">
        <v>76</v>
      </c>
      <c r="T116" s="4">
        <f t="shared" si="76"/>
        <v>0</v>
      </c>
      <c r="U116" s="189"/>
      <c r="V116" s="4">
        <f t="shared" si="77"/>
        <v>0</v>
      </c>
      <c r="W116" s="268">
        <v>3037</v>
      </c>
      <c r="X116" s="5">
        <f t="shared" si="78"/>
        <v>5.43</v>
      </c>
      <c r="Y116" s="4">
        <f t="shared" si="89"/>
        <v>1</v>
      </c>
      <c r="Z116" s="268">
        <v>1620</v>
      </c>
      <c r="AA116" s="4">
        <f t="shared" si="90"/>
        <v>1</v>
      </c>
      <c r="AB116" s="247">
        <v>98</v>
      </c>
      <c r="AC116" s="4">
        <f t="shared" si="79"/>
        <v>2</v>
      </c>
      <c r="AD116" s="247">
        <v>97</v>
      </c>
      <c r="AE116" s="35">
        <f>IF(AD116&gt;=70,2,IF(AD116&gt;=60,1,0))</f>
        <v>2</v>
      </c>
      <c r="AF116" s="268">
        <v>54</v>
      </c>
      <c r="AG116" s="5">
        <f t="shared" si="80"/>
        <v>0.36486486486486486</v>
      </c>
      <c r="AH116" s="4">
        <f t="shared" si="81"/>
        <v>0</v>
      </c>
      <c r="AI116" s="268">
        <v>486</v>
      </c>
      <c r="AJ116" s="6">
        <f t="shared" si="68"/>
        <v>4.628571428571429</v>
      </c>
      <c r="AK116" s="4">
        <f t="shared" si="88"/>
        <v>2</v>
      </c>
      <c r="AL116" s="268">
        <v>401</v>
      </c>
      <c r="AM116" s="6">
        <f t="shared" si="83"/>
        <v>25.0625</v>
      </c>
      <c r="AN116" s="4">
        <f t="shared" si="84"/>
        <v>3</v>
      </c>
      <c r="AO116" s="97">
        <f t="shared" si="91"/>
        <v>15</v>
      </c>
      <c r="AP116" s="97">
        <f t="shared" si="92"/>
        <v>75</v>
      </c>
      <c r="AQ116" s="166" t="str">
        <f t="shared" si="65"/>
        <v>нет</v>
      </c>
      <c r="AR116" s="166" t="str">
        <f t="shared" si="66"/>
        <v>нет</v>
      </c>
      <c r="AS116" s="166" t="str">
        <f t="shared" si="67"/>
        <v>нет</v>
      </c>
    </row>
    <row r="117" spans="1:45" ht="30" hidden="1" customHeight="1">
      <c r="A117" s="10">
        <v>59</v>
      </c>
      <c r="B117" s="15" t="s">
        <v>23</v>
      </c>
      <c r="C117" s="271" t="s">
        <v>299</v>
      </c>
      <c r="D117" s="247">
        <v>70</v>
      </c>
      <c r="E117" s="225">
        <v>35</v>
      </c>
      <c r="F117" s="225">
        <v>180</v>
      </c>
      <c r="G117" s="225">
        <v>865</v>
      </c>
      <c r="H117" s="320">
        <v>869</v>
      </c>
      <c r="I117" s="247">
        <v>871</v>
      </c>
      <c r="J117" s="4">
        <f t="shared" si="74"/>
        <v>1</v>
      </c>
      <c r="K117" s="247">
        <v>36</v>
      </c>
      <c r="L117" s="268">
        <v>1167</v>
      </c>
      <c r="M117" s="247">
        <v>100</v>
      </c>
      <c r="N117" s="4">
        <f t="shared" si="75"/>
        <v>2</v>
      </c>
      <c r="O117" s="268">
        <v>604</v>
      </c>
      <c r="P117" s="4">
        <f>IF(O117/E117&gt;=13,1,0)</f>
        <v>1</v>
      </c>
      <c r="Q117" s="268">
        <v>1238</v>
      </c>
      <c r="R117" s="291" t="s">
        <v>181</v>
      </c>
      <c r="S117" s="247">
        <v>82</v>
      </c>
      <c r="T117" s="4">
        <f t="shared" si="76"/>
        <v>1</v>
      </c>
      <c r="U117" s="189"/>
      <c r="V117" s="4">
        <f t="shared" si="77"/>
        <v>0</v>
      </c>
      <c r="W117" s="268">
        <v>29929</v>
      </c>
      <c r="X117" s="5">
        <f t="shared" si="78"/>
        <v>3.33</v>
      </c>
      <c r="Y117" s="4">
        <f t="shared" si="89"/>
        <v>1</v>
      </c>
      <c r="Z117" s="268">
        <v>13421</v>
      </c>
      <c r="AA117" s="4">
        <f t="shared" si="90"/>
        <v>1</v>
      </c>
      <c r="AB117" s="247">
        <v>85</v>
      </c>
      <c r="AC117" s="4">
        <f t="shared" si="79"/>
        <v>1</v>
      </c>
      <c r="AD117" s="247">
        <v>79</v>
      </c>
      <c r="AE117" s="4">
        <f>IF(AD117&gt;=90,2,IF(AD117&gt;=80,1,0))</f>
        <v>0</v>
      </c>
      <c r="AF117" s="268">
        <v>11200</v>
      </c>
      <c r="AG117" s="5">
        <f t="shared" si="80"/>
        <v>9.597257926306769</v>
      </c>
      <c r="AH117" s="4">
        <f t="shared" si="81"/>
        <v>2</v>
      </c>
      <c r="AI117" s="268">
        <v>3717</v>
      </c>
      <c r="AJ117" s="6">
        <f t="shared" si="68"/>
        <v>4.2675086107921931</v>
      </c>
      <c r="AK117" s="4">
        <f t="shared" si="88"/>
        <v>2</v>
      </c>
      <c r="AL117" s="268">
        <v>3543</v>
      </c>
      <c r="AM117" s="6">
        <f t="shared" si="83"/>
        <v>50.614285714285714</v>
      </c>
      <c r="AN117" s="4">
        <f t="shared" si="84"/>
        <v>3</v>
      </c>
      <c r="AO117" s="97">
        <f t="shared" si="91"/>
        <v>15</v>
      </c>
      <c r="AP117" s="97">
        <f t="shared" si="92"/>
        <v>75</v>
      </c>
      <c r="AQ117" s="166" t="str">
        <f t="shared" si="65"/>
        <v>нет</v>
      </c>
      <c r="AR117" s="166" t="str">
        <f t="shared" si="66"/>
        <v>нет</v>
      </c>
      <c r="AS117" s="166" t="str">
        <f t="shared" si="67"/>
        <v>нет</v>
      </c>
    </row>
    <row r="118" spans="1:45" ht="30" customHeight="1">
      <c r="A118" s="10">
        <v>77</v>
      </c>
      <c r="B118" s="15" t="s">
        <v>239</v>
      </c>
      <c r="C118" s="272" t="s">
        <v>320</v>
      </c>
      <c r="D118" s="310">
        <v>27</v>
      </c>
      <c r="E118" s="225">
        <v>16</v>
      </c>
      <c r="F118" s="225">
        <v>21</v>
      </c>
      <c r="G118" s="225">
        <v>138</v>
      </c>
      <c r="H118" s="320">
        <v>140</v>
      </c>
      <c r="I118" s="310">
        <v>141</v>
      </c>
      <c r="J118" s="4">
        <f t="shared" si="74"/>
        <v>1</v>
      </c>
      <c r="K118" s="310">
        <v>19</v>
      </c>
      <c r="L118" s="286">
        <v>154</v>
      </c>
      <c r="M118" s="310">
        <v>100</v>
      </c>
      <c r="N118" s="4">
        <f t="shared" si="75"/>
        <v>2</v>
      </c>
      <c r="O118" s="286">
        <v>664</v>
      </c>
      <c r="P118" s="4">
        <f>IF(O118/E118&gt;=13,1,0)</f>
        <v>1</v>
      </c>
      <c r="Q118" s="286">
        <v>627</v>
      </c>
      <c r="R118" s="72" t="s">
        <v>181</v>
      </c>
      <c r="S118" s="286">
        <v>74</v>
      </c>
      <c r="T118" s="4">
        <f t="shared" si="76"/>
        <v>0</v>
      </c>
      <c r="U118" s="189"/>
      <c r="V118" s="4">
        <f t="shared" si="77"/>
        <v>0</v>
      </c>
      <c r="W118" s="286">
        <v>5923</v>
      </c>
      <c r="X118" s="5">
        <f t="shared" si="78"/>
        <v>3.8</v>
      </c>
      <c r="Y118" s="4">
        <f t="shared" si="89"/>
        <v>1</v>
      </c>
      <c r="Z118" s="286">
        <v>2095</v>
      </c>
      <c r="AA118" s="4">
        <f t="shared" si="90"/>
        <v>1</v>
      </c>
      <c r="AB118" s="310">
        <v>99</v>
      </c>
      <c r="AC118" s="4">
        <f t="shared" si="79"/>
        <v>2</v>
      </c>
      <c r="AD118" s="310">
        <v>100</v>
      </c>
      <c r="AE118" s="4">
        <f>IF(AD118&gt;=90,2,IF(AD118&gt;=80,1,0))</f>
        <v>2</v>
      </c>
      <c r="AF118" s="286">
        <v>476</v>
      </c>
      <c r="AG118" s="5">
        <f t="shared" si="80"/>
        <v>3.0909090909090908</v>
      </c>
      <c r="AH118" s="4">
        <f t="shared" si="81"/>
        <v>1</v>
      </c>
      <c r="AI118" s="286">
        <v>449</v>
      </c>
      <c r="AJ118" s="6">
        <f t="shared" si="68"/>
        <v>3.1843971631205674</v>
      </c>
      <c r="AK118" s="4">
        <f t="shared" si="88"/>
        <v>1</v>
      </c>
      <c r="AL118" s="286">
        <v>865</v>
      </c>
      <c r="AM118" s="6">
        <f t="shared" si="83"/>
        <v>32.037037037037038</v>
      </c>
      <c r="AN118" s="4">
        <f t="shared" si="84"/>
        <v>3</v>
      </c>
      <c r="AO118" s="97">
        <f t="shared" si="91"/>
        <v>15</v>
      </c>
      <c r="AP118" s="97">
        <f t="shared" si="92"/>
        <v>75</v>
      </c>
      <c r="AQ118" s="166" t="str">
        <f t="shared" si="65"/>
        <v>нет</v>
      </c>
      <c r="AR118" s="166" t="str">
        <f t="shared" si="66"/>
        <v>нет</v>
      </c>
      <c r="AS118" s="166" t="str">
        <f t="shared" si="67"/>
        <v>нет</v>
      </c>
    </row>
    <row r="119" spans="1:45" ht="30" customHeight="1">
      <c r="A119" s="10">
        <v>89</v>
      </c>
      <c r="B119" s="15" t="s">
        <v>119</v>
      </c>
      <c r="C119" s="272" t="s">
        <v>327</v>
      </c>
      <c r="D119" s="189">
        <v>5</v>
      </c>
      <c r="E119" s="225">
        <v>3</v>
      </c>
      <c r="F119" s="225">
        <v>4</v>
      </c>
      <c r="G119" s="225">
        <v>6</v>
      </c>
      <c r="H119" s="320">
        <v>5</v>
      </c>
      <c r="I119" s="189">
        <v>5</v>
      </c>
      <c r="J119" s="4">
        <f t="shared" si="74"/>
        <v>1</v>
      </c>
      <c r="K119" s="189">
        <v>3</v>
      </c>
      <c r="L119" s="189">
        <v>8</v>
      </c>
      <c r="M119" s="189">
        <v>100</v>
      </c>
      <c r="N119" s="4">
        <f t="shared" si="75"/>
        <v>2</v>
      </c>
      <c r="O119" s="189">
        <v>60</v>
      </c>
      <c r="P119" s="35">
        <f>IF(O119/E119&gt;=9,1,0)</f>
        <v>1</v>
      </c>
      <c r="Q119" s="189">
        <v>75</v>
      </c>
      <c r="R119" s="72"/>
      <c r="S119" s="189">
        <v>74</v>
      </c>
      <c r="T119" s="4">
        <f t="shared" si="76"/>
        <v>0</v>
      </c>
      <c r="U119" s="189"/>
      <c r="V119" s="4">
        <f t="shared" si="77"/>
        <v>0</v>
      </c>
      <c r="W119" s="189">
        <v>191</v>
      </c>
      <c r="X119" s="5">
        <f t="shared" si="78"/>
        <v>14.69</v>
      </c>
      <c r="Y119" s="4">
        <f t="shared" si="89"/>
        <v>1</v>
      </c>
      <c r="Z119" s="189">
        <v>24</v>
      </c>
      <c r="AA119" s="4">
        <f t="shared" si="90"/>
        <v>0</v>
      </c>
      <c r="AB119" s="189">
        <v>100</v>
      </c>
      <c r="AC119" s="4">
        <f t="shared" si="79"/>
        <v>2</v>
      </c>
      <c r="AD119" s="189">
        <v>82</v>
      </c>
      <c r="AE119" s="35">
        <f>IF(AD119&gt;=70,2,IF(AD119&gt;=60,1,0))</f>
        <v>2</v>
      </c>
      <c r="AF119" s="189">
        <v>66</v>
      </c>
      <c r="AG119" s="5">
        <f t="shared" si="80"/>
        <v>8.25</v>
      </c>
      <c r="AH119" s="4">
        <f t="shared" si="81"/>
        <v>2</v>
      </c>
      <c r="AI119" s="189">
        <v>41</v>
      </c>
      <c r="AJ119" s="6">
        <f t="shared" si="68"/>
        <v>8.1999999999999993</v>
      </c>
      <c r="AK119" s="4">
        <f t="shared" si="88"/>
        <v>2</v>
      </c>
      <c r="AL119" s="189">
        <v>90</v>
      </c>
      <c r="AM119" s="6">
        <f t="shared" si="83"/>
        <v>18</v>
      </c>
      <c r="AN119" s="4">
        <f t="shared" si="84"/>
        <v>2</v>
      </c>
      <c r="AO119" s="97">
        <f t="shared" si="91"/>
        <v>15</v>
      </c>
      <c r="AP119" s="97">
        <f t="shared" si="92"/>
        <v>75</v>
      </c>
      <c r="AQ119" s="166" t="str">
        <f t="shared" si="65"/>
        <v>нет</v>
      </c>
      <c r="AR119" s="166" t="str">
        <f t="shared" si="66"/>
        <v>нет</v>
      </c>
      <c r="AS119" s="166" t="str">
        <f t="shared" si="67"/>
        <v>нет</v>
      </c>
    </row>
    <row r="120" spans="1:45" ht="30" customHeight="1">
      <c r="A120" s="10">
        <v>101</v>
      </c>
      <c r="B120" s="303" t="s">
        <v>206</v>
      </c>
      <c r="C120" s="271" t="s">
        <v>337</v>
      </c>
      <c r="D120" s="189">
        <v>19</v>
      </c>
      <c r="E120" s="313">
        <v>9</v>
      </c>
      <c r="F120" s="313">
        <v>23</v>
      </c>
      <c r="G120" s="313">
        <v>122</v>
      </c>
      <c r="H120" s="322">
        <v>123</v>
      </c>
      <c r="I120" s="189">
        <v>123</v>
      </c>
      <c r="J120" s="116">
        <f t="shared" si="74"/>
        <v>1</v>
      </c>
      <c r="K120" s="189">
        <v>9</v>
      </c>
      <c r="L120" s="189">
        <v>126</v>
      </c>
      <c r="M120" s="189">
        <v>100</v>
      </c>
      <c r="N120" s="116">
        <f t="shared" si="75"/>
        <v>2</v>
      </c>
      <c r="O120" s="189">
        <v>137</v>
      </c>
      <c r="P120" s="116">
        <f t="shared" ref="P120:P129" si="93">IF(O120/E120&gt;=13,1,0)</f>
        <v>1</v>
      </c>
      <c r="Q120" s="189">
        <v>244</v>
      </c>
      <c r="R120" s="147" t="s">
        <v>181</v>
      </c>
      <c r="S120" s="189">
        <v>71</v>
      </c>
      <c r="T120" s="116">
        <f t="shared" si="76"/>
        <v>0</v>
      </c>
      <c r="U120" s="189"/>
      <c r="V120" s="116">
        <f t="shared" si="77"/>
        <v>0</v>
      </c>
      <c r="W120" s="189">
        <v>6080</v>
      </c>
      <c r="X120" s="356">
        <f t="shared" si="78"/>
        <v>4.68</v>
      </c>
      <c r="Y120" s="116">
        <f>IF($W120/($I120-$F120)/13&gt;=2.5,1,0)</f>
        <v>1</v>
      </c>
      <c r="Z120" s="189">
        <v>1384</v>
      </c>
      <c r="AA120" s="116">
        <f t="shared" si="90"/>
        <v>1</v>
      </c>
      <c r="AB120" s="189">
        <v>96</v>
      </c>
      <c r="AC120" s="116">
        <f t="shared" si="79"/>
        <v>2</v>
      </c>
      <c r="AD120" s="189">
        <v>98</v>
      </c>
      <c r="AE120" s="116">
        <f t="shared" ref="AE120:AE129" si="94">IF(AD120&gt;=90,2,IF(AD120&gt;=80,1,0))</f>
        <v>2</v>
      </c>
      <c r="AF120" s="189">
        <v>328</v>
      </c>
      <c r="AG120" s="356">
        <f t="shared" si="80"/>
        <v>2.6031746031746033</v>
      </c>
      <c r="AH120" s="116">
        <f t="shared" si="81"/>
        <v>1</v>
      </c>
      <c r="AI120" s="189">
        <v>341</v>
      </c>
      <c r="AJ120" s="359">
        <f t="shared" ref="AJ120:AJ151" si="95">AI120/I120</f>
        <v>2.7723577235772359</v>
      </c>
      <c r="AK120" s="116">
        <f t="shared" si="88"/>
        <v>1</v>
      </c>
      <c r="AL120" s="189">
        <v>726</v>
      </c>
      <c r="AM120" s="359">
        <f t="shared" si="83"/>
        <v>38.210526315789473</v>
      </c>
      <c r="AN120" s="116">
        <f t="shared" si="84"/>
        <v>3</v>
      </c>
      <c r="AO120" s="133">
        <f t="shared" si="91"/>
        <v>15</v>
      </c>
      <c r="AP120" s="133">
        <f t="shared" si="92"/>
        <v>75</v>
      </c>
      <c r="AQ120" s="94" t="str">
        <f>IF(AND(OR($B$3="октябрь",$B$3="декабрь",$B$3="март",$B$3="май"),R120="четверть"),"выставляются","нет")</f>
        <v>нет</v>
      </c>
      <c r="AR120" s="94" t="str">
        <f>IF(AND(OR($B$3="ноябрь",$B$3="февраль",$B$3="май"),$R120="триместр"),"выставляются","нет")</f>
        <v>нет</v>
      </c>
      <c r="AS120" s="94" t="str">
        <f>IF(AND(OR($B$3="декабрь",$B$3="май"),$R120="полугодие"),"выставляются","нет")</f>
        <v>нет</v>
      </c>
    </row>
    <row r="121" spans="1:45" ht="30" hidden="1" customHeight="1">
      <c r="A121" s="10">
        <v>102</v>
      </c>
      <c r="B121" s="38" t="s">
        <v>101</v>
      </c>
      <c r="C121" s="271" t="s">
        <v>338</v>
      </c>
      <c r="D121" s="189">
        <v>49</v>
      </c>
      <c r="E121" s="313">
        <v>27</v>
      </c>
      <c r="F121" s="73">
        <v>142</v>
      </c>
      <c r="G121" s="73">
        <v>640</v>
      </c>
      <c r="H121" s="322">
        <v>637</v>
      </c>
      <c r="I121" s="189">
        <v>638</v>
      </c>
      <c r="J121" s="4">
        <f t="shared" si="74"/>
        <v>1</v>
      </c>
      <c r="K121" s="189">
        <v>43</v>
      </c>
      <c r="L121" s="189">
        <v>797</v>
      </c>
      <c r="M121" s="189">
        <v>100</v>
      </c>
      <c r="N121" s="4">
        <f t="shared" si="75"/>
        <v>2</v>
      </c>
      <c r="O121" s="189">
        <v>445</v>
      </c>
      <c r="P121" s="4">
        <f t="shared" si="93"/>
        <v>1</v>
      </c>
      <c r="Q121" s="189">
        <v>941</v>
      </c>
      <c r="R121" s="173" t="s">
        <v>181</v>
      </c>
      <c r="S121" s="189">
        <v>96</v>
      </c>
      <c r="T121" s="4">
        <f t="shared" si="76"/>
        <v>2</v>
      </c>
      <c r="U121" s="189"/>
      <c r="V121" s="4">
        <f t="shared" si="77"/>
        <v>0</v>
      </c>
      <c r="W121" s="189">
        <v>21944</v>
      </c>
      <c r="X121" s="5">
        <f t="shared" si="78"/>
        <v>3.4</v>
      </c>
      <c r="Y121" s="4">
        <f>IF($W121/($I121-$F121)/13&gt;=2.5,1,0)</f>
        <v>1</v>
      </c>
      <c r="Z121" s="189">
        <v>6244</v>
      </c>
      <c r="AA121" s="4">
        <f t="shared" si="90"/>
        <v>1</v>
      </c>
      <c r="AB121" s="189">
        <v>81</v>
      </c>
      <c r="AC121" s="4">
        <f t="shared" si="79"/>
        <v>1</v>
      </c>
      <c r="AD121" s="189">
        <v>80</v>
      </c>
      <c r="AE121" s="4">
        <f t="shared" si="94"/>
        <v>1</v>
      </c>
      <c r="AF121" s="189">
        <v>3037</v>
      </c>
      <c r="AG121" s="5">
        <f t="shared" si="80"/>
        <v>3.8105395232120451</v>
      </c>
      <c r="AH121" s="4">
        <f t="shared" si="81"/>
        <v>1</v>
      </c>
      <c r="AI121" s="189">
        <v>1623</v>
      </c>
      <c r="AJ121" s="6">
        <f t="shared" si="95"/>
        <v>2.5438871473354232</v>
      </c>
      <c r="AK121" s="4">
        <f t="shared" si="88"/>
        <v>1</v>
      </c>
      <c r="AL121" s="189">
        <v>1678</v>
      </c>
      <c r="AM121" s="6">
        <f t="shared" si="83"/>
        <v>34.244897959183675</v>
      </c>
      <c r="AN121" s="4">
        <f t="shared" si="84"/>
        <v>3</v>
      </c>
      <c r="AO121" s="97">
        <f t="shared" si="91"/>
        <v>15</v>
      </c>
      <c r="AP121" s="97">
        <f t="shared" si="92"/>
        <v>75</v>
      </c>
      <c r="AQ121" s="94" t="str">
        <f>IF(AND(OR($B$3="октябрь",$B$3="декабрь",$B$3="март",$B$3="май"),R121="четверть"),"выставляются","нет")</f>
        <v>нет</v>
      </c>
      <c r="AR121" s="94" t="str">
        <f>IF(AND(OR($B$3="ноябрь",$B$3="февраль",$B$3="май"),$R121="триместр"),"выставляются","нет")</f>
        <v>нет</v>
      </c>
      <c r="AS121" s="94" t="str">
        <f>IF(AND(OR($B$3="декабрь",$B$3="май"),$R121="полугодие"),"выставляются","нет")</f>
        <v>нет</v>
      </c>
    </row>
    <row r="122" spans="1:45" ht="30" hidden="1" customHeight="1">
      <c r="A122" s="10">
        <v>103</v>
      </c>
      <c r="B122" s="38" t="s">
        <v>104</v>
      </c>
      <c r="C122" s="271" t="s">
        <v>343</v>
      </c>
      <c r="D122" s="189">
        <v>14</v>
      </c>
      <c r="E122" s="313">
        <v>9</v>
      </c>
      <c r="F122" s="73">
        <v>4</v>
      </c>
      <c r="G122" s="73">
        <v>39</v>
      </c>
      <c r="H122" s="322">
        <v>39</v>
      </c>
      <c r="I122" s="189">
        <v>39</v>
      </c>
      <c r="J122" s="4">
        <f t="shared" si="74"/>
        <v>1</v>
      </c>
      <c r="K122" s="189">
        <v>12</v>
      </c>
      <c r="L122" s="189">
        <v>47</v>
      </c>
      <c r="M122" s="189">
        <v>100</v>
      </c>
      <c r="N122" s="4">
        <f t="shared" si="75"/>
        <v>2</v>
      </c>
      <c r="O122" s="189">
        <v>371</v>
      </c>
      <c r="P122" s="4">
        <f t="shared" si="93"/>
        <v>1</v>
      </c>
      <c r="Q122" s="189">
        <v>319</v>
      </c>
      <c r="R122" s="173" t="s">
        <v>181</v>
      </c>
      <c r="S122" s="189">
        <v>91</v>
      </c>
      <c r="T122" s="4">
        <f t="shared" si="76"/>
        <v>2</v>
      </c>
      <c r="U122" s="189"/>
      <c r="V122" s="4">
        <f t="shared" si="77"/>
        <v>0</v>
      </c>
      <c r="W122" s="189">
        <v>2154</v>
      </c>
      <c r="X122" s="5">
        <f t="shared" si="78"/>
        <v>4.7300000000000004</v>
      </c>
      <c r="Y122" s="4">
        <f>IF($W122/($I122-$F122)/13&gt;=2.5,1,0)</f>
        <v>1</v>
      </c>
      <c r="Z122" s="189">
        <v>94</v>
      </c>
      <c r="AA122" s="4">
        <f t="shared" si="90"/>
        <v>0</v>
      </c>
      <c r="AB122" s="189">
        <v>98</v>
      </c>
      <c r="AC122" s="4">
        <f t="shared" si="79"/>
        <v>2</v>
      </c>
      <c r="AD122" s="189">
        <v>93</v>
      </c>
      <c r="AE122" s="4">
        <f t="shared" si="94"/>
        <v>2</v>
      </c>
      <c r="AF122" s="189">
        <v>70</v>
      </c>
      <c r="AG122" s="5">
        <f t="shared" si="80"/>
        <v>1.4893617021276595</v>
      </c>
      <c r="AH122" s="4">
        <f t="shared" si="81"/>
        <v>1</v>
      </c>
      <c r="AI122" s="189">
        <v>0</v>
      </c>
      <c r="AJ122" s="6">
        <f t="shared" si="95"/>
        <v>0</v>
      </c>
      <c r="AK122" s="4">
        <f t="shared" si="88"/>
        <v>0</v>
      </c>
      <c r="AL122" s="189">
        <v>345</v>
      </c>
      <c r="AM122" s="6">
        <f t="shared" si="83"/>
        <v>24.642857142857142</v>
      </c>
      <c r="AN122" s="4">
        <f t="shared" si="84"/>
        <v>3</v>
      </c>
      <c r="AO122" s="97">
        <f t="shared" si="91"/>
        <v>15</v>
      </c>
      <c r="AP122" s="97">
        <f t="shared" si="92"/>
        <v>75</v>
      </c>
      <c r="AQ122" s="94" t="str">
        <f>IF(AND(OR($B$3="октябрь",$B$3="декабрь",$B$3="март",$B$3="май"),R122="четверть"),"выставляются","нет")</f>
        <v>нет</v>
      </c>
      <c r="AR122" s="94" t="str">
        <f>IF(AND(OR($B$3="ноябрь",$B$3="февраль",$B$3="май"),$R122="триместр"),"выставляются","нет")</f>
        <v>нет</v>
      </c>
      <c r="AS122" s="94" t="str">
        <f>IF(AND(OR($B$3="декабрь",$B$3="май"),$R122="полугодие"),"выставляются","нет")</f>
        <v>нет</v>
      </c>
    </row>
    <row r="123" spans="1:45" ht="30" hidden="1" customHeight="1">
      <c r="A123" s="10">
        <v>120</v>
      </c>
      <c r="B123" s="30" t="s">
        <v>130</v>
      </c>
      <c r="C123" s="269" t="s">
        <v>358</v>
      </c>
      <c r="D123" s="189">
        <v>14</v>
      </c>
      <c r="E123" s="114">
        <v>11</v>
      </c>
      <c r="F123" s="74">
        <v>7</v>
      </c>
      <c r="G123" s="74">
        <v>22</v>
      </c>
      <c r="H123" s="217">
        <v>24</v>
      </c>
      <c r="I123" s="189">
        <v>23</v>
      </c>
      <c r="J123" s="32">
        <f t="shared" si="74"/>
        <v>1</v>
      </c>
      <c r="K123" s="189">
        <v>12</v>
      </c>
      <c r="L123" s="189">
        <v>42</v>
      </c>
      <c r="M123" s="189">
        <v>100</v>
      </c>
      <c r="N123" s="32">
        <f t="shared" si="75"/>
        <v>2</v>
      </c>
      <c r="O123" s="189">
        <v>257</v>
      </c>
      <c r="P123" s="32">
        <f t="shared" si="93"/>
        <v>1</v>
      </c>
      <c r="Q123" s="189">
        <v>257</v>
      </c>
      <c r="R123" s="87"/>
      <c r="S123" s="189">
        <v>95</v>
      </c>
      <c r="T123" s="4">
        <f t="shared" si="76"/>
        <v>2</v>
      </c>
      <c r="U123" s="189"/>
      <c r="V123" s="4">
        <f t="shared" si="77"/>
        <v>0</v>
      </c>
      <c r="W123" s="189">
        <v>846</v>
      </c>
      <c r="X123" s="33">
        <f t="shared" si="78"/>
        <v>4.07</v>
      </c>
      <c r="Y123" s="32">
        <f>IF(W123/(I123-F123)/13&gt;=2.5,1,0)</f>
        <v>1</v>
      </c>
      <c r="Z123" s="189">
        <v>228</v>
      </c>
      <c r="AA123" s="32">
        <f t="shared" si="90"/>
        <v>1</v>
      </c>
      <c r="AB123" s="189">
        <v>99</v>
      </c>
      <c r="AC123" s="32">
        <f t="shared" si="79"/>
        <v>2</v>
      </c>
      <c r="AD123" s="189">
        <v>97</v>
      </c>
      <c r="AE123" s="32">
        <f t="shared" si="94"/>
        <v>2</v>
      </c>
      <c r="AF123" s="189">
        <v>3</v>
      </c>
      <c r="AG123" s="33">
        <f t="shared" si="80"/>
        <v>7.1428571428571425E-2</v>
      </c>
      <c r="AH123" s="32">
        <f t="shared" si="81"/>
        <v>0</v>
      </c>
      <c r="AI123" s="189">
        <v>1</v>
      </c>
      <c r="AJ123" s="33">
        <f t="shared" si="95"/>
        <v>4.3478260869565216E-2</v>
      </c>
      <c r="AK123" s="32">
        <f t="shared" si="88"/>
        <v>0</v>
      </c>
      <c r="AL123" s="189">
        <v>482</v>
      </c>
      <c r="AM123" s="34">
        <f t="shared" si="83"/>
        <v>34.428571428571431</v>
      </c>
      <c r="AN123" s="32">
        <f t="shared" si="84"/>
        <v>3</v>
      </c>
      <c r="AO123" s="97">
        <f t="shared" si="91"/>
        <v>15</v>
      </c>
      <c r="AP123" s="98">
        <f t="shared" si="92"/>
        <v>75</v>
      </c>
      <c r="AQ123" s="94" t="str">
        <f>IF(AND(OR($B$3="октябрь",$B$3="декабрь",$B$3="март",$B$3="май"),R123="четверть"),"выставляются","нет")</f>
        <v>нет</v>
      </c>
      <c r="AR123" s="94" t="str">
        <f>IF(AND(OR($B$3="ноябрь",$B$3="февраль",$B$3="май"),$R123="триместр"),"выставляются","нет")</f>
        <v>нет</v>
      </c>
      <c r="AS123" s="94" t="str">
        <f>IF(AND(OR($B$3="декабрь",$B$3="май"),$R123="полугодие"),"выставляются","нет")</f>
        <v>нет</v>
      </c>
    </row>
    <row r="124" spans="1:45" ht="30" customHeight="1">
      <c r="A124" s="10">
        <v>147</v>
      </c>
      <c r="B124" s="294" t="s">
        <v>78</v>
      </c>
      <c r="C124" s="276" t="s">
        <v>366</v>
      </c>
      <c r="D124" s="189">
        <v>85</v>
      </c>
      <c r="E124" s="313">
        <v>48</v>
      </c>
      <c r="F124" s="73">
        <v>309</v>
      </c>
      <c r="G124" s="73">
        <v>1454</v>
      </c>
      <c r="H124" s="322">
        <v>1466</v>
      </c>
      <c r="I124" s="189">
        <v>1471</v>
      </c>
      <c r="J124" s="4">
        <f t="shared" si="74"/>
        <v>1</v>
      </c>
      <c r="K124" s="189">
        <v>48</v>
      </c>
      <c r="L124" s="189">
        <v>2138</v>
      </c>
      <c r="M124" s="189">
        <v>97</v>
      </c>
      <c r="N124" s="4">
        <f t="shared" si="75"/>
        <v>2</v>
      </c>
      <c r="O124" s="189">
        <v>607</v>
      </c>
      <c r="P124" s="4">
        <f t="shared" si="93"/>
        <v>0</v>
      </c>
      <c r="Q124" s="189">
        <v>1520</v>
      </c>
      <c r="R124" s="147" t="s">
        <v>181</v>
      </c>
      <c r="S124" s="189">
        <v>61</v>
      </c>
      <c r="T124" s="4">
        <f t="shared" si="76"/>
        <v>0</v>
      </c>
      <c r="U124" s="189"/>
      <c r="V124" s="4">
        <f t="shared" si="77"/>
        <v>0</v>
      </c>
      <c r="W124" s="189">
        <v>45350</v>
      </c>
      <c r="X124" s="5">
        <f t="shared" si="78"/>
        <v>3</v>
      </c>
      <c r="Y124" s="4">
        <f>IF(W124/(I124-F124)/13&gt;=5/2,1,0)</f>
        <v>1</v>
      </c>
      <c r="Z124" s="189">
        <v>18605</v>
      </c>
      <c r="AA124" s="4">
        <f t="shared" si="90"/>
        <v>1</v>
      </c>
      <c r="AB124" s="189">
        <v>97</v>
      </c>
      <c r="AC124" s="4">
        <f t="shared" si="79"/>
        <v>2</v>
      </c>
      <c r="AD124" s="189">
        <v>88</v>
      </c>
      <c r="AE124" s="4">
        <f t="shared" si="94"/>
        <v>1</v>
      </c>
      <c r="AF124" s="189">
        <v>15927</v>
      </c>
      <c r="AG124" s="5">
        <f t="shared" si="80"/>
        <v>7.449485500467727</v>
      </c>
      <c r="AH124" s="4">
        <f t="shared" si="81"/>
        <v>2</v>
      </c>
      <c r="AI124" s="189">
        <v>33467</v>
      </c>
      <c r="AJ124" s="6">
        <f t="shared" si="95"/>
        <v>22.751189666893271</v>
      </c>
      <c r="AK124" s="4">
        <f t="shared" si="88"/>
        <v>2</v>
      </c>
      <c r="AL124" s="189">
        <v>5467</v>
      </c>
      <c r="AM124" s="6">
        <f t="shared" si="83"/>
        <v>64.317647058823525</v>
      </c>
      <c r="AN124" s="4">
        <f t="shared" si="84"/>
        <v>3</v>
      </c>
      <c r="AO124" s="97">
        <f t="shared" si="91"/>
        <v>15</v>
      </c>
      <c r="AP124" s="97">
        <f t="shared" si="92"/>
        <v>75</v>
      </c>
      <c r="AQ124" s="94" t="str">
        <f>IF(AND(OR($B$3="октябрь",$B$3="декабрь",$B$3="март",$B$3="май"),R124="четверть"),"выставляются","нет")</f>
        <v>нет</v>
      </c>
      <c r="AR124" s="94" t="str">
        <f>IF(AND(OR($B$3="ноябрь",$B$3="февраль",$B$3="май"),$R124="триместр"),"выставляются","нет")</f>
        <v>нет</v>
      </c>
      <c r="AS124" s="94" t="str">
        <f>IF(AND(OR($B$3="декабрь",$B$3="май"),$R124="полугодие"),"выставляются","нет")</f>
        <v>нет</v>
      </c>
    </row>
    <row r="125" spans="1:45" s="7" customFormat="1" ht="30" customHeight="1">
      <c r="A125" s="10">
        <v>148</v>
      </c>
      <c r="B125" s="295" t="s">
        <v>79</v>
      </c>
      <c r="C125" s="276" t="s">
        <v>367</v>
      </c>
      <c r="D125" s="189">
        <v>23</v>
      </c>
      <c r="E125" s="162">
        <v>12</v>
      </c>
      <c r="F125" s="162">
        <v>116</v>
      </c>
      <c r="G125" s="162">
        <v>310</v>
      </c>
      <c r="H125" s="255">
        <v>338</v>
      </c>
      <c r="I125" s="189">
        <v>327</v>
      </c>
      <c r="J125" s="163">
        <f t="shared" si="74"/>
        <v>1</v>
      </c>
      <c r="K125" s="189">
        <v>12</v>
      </c>
      <c r="L125" s="189">
        <v>426</v>
      </c>
      <c r="M125" s="189">
        <v>97</v>
      </c>
      <c r="N125" s="163">
        <f t="shared" si="75"/>
        <v>2</v>
      </c>
      <c r="O125" s="189">
        <v>496</v>
      </c>
      <c r="P125" s="163">
        <f t="shared" si="93"/>
        <v>1</v>
      </c>
      <c r="Q125" s="189">
        <v>319</v>
      </c>
      <c r="R125" s="174" t="s">
        <v>181</v>
      </c>
      <c r="S125" s="189">
        <v>50</v>
      </c>
      <c r="T125" s="163">
        <f t="shared" si="76"/>
        <v>0</v>
      </c>
      <c r="U125" s="189"/>
      <c r="V125" s="163">
        <f t="shared" si="77"/>
        <v>0</v>
      </c>
      <c r="W125" s="189">
        <v>10186</v>
      </c>
      <c r="X125" s="164">
        <f t="shared" si="78"/>
        <v>3.71</v>
      </c>
      <c r="Y125" s="163">
        <f>IF(W125/(I125-F125)/13&gt;=5/2,1,0)</f>
        <v>1</v>
      </c>
      <c r="Z125" s="189">
        <v>2433</v>
      </c>
      <c r="AA125" s="163">
        <f t="shared" si="90"/>
        <v>1</v>
      </c>
      <c r="AB125" s="189">
        <v>96</v>
      </c>
      <c r="AC125" s="163">
        <f t="shared" si="79"/>
        <v>2</v>
      </c>
      <c r="AD125" s="189">
        <v>96</v>
      </c>
      <c r="AE125" s="163">
        <f t="shared" si="94"/>
        <v>2</v>
      </c>
      <c r="AF125" s="189">
        <v>771</v>
      </c>
      <c r="AG125" s="164">
        <f t="shared" si="80"/>
        <v>1.8098591549295775</v>
      </c>
      <c r="AH125" s="163">
        <f t="shared" si="81"/>
        <v>1</v>
      </c>
      <c r="AI125" s="189">
        <v>1129</v>
      </c>
      <c r="AJ125" s="165">
        <f t="shared" si="95"/>
        <v>3.452599388379205</v>
      </c>
      <c r="AK125" s="163">
        <f t="shared" si="88"/>
        <v>1</v>
      </c>
      <c r="AL125" s="189">
        <v>983</v>
      </c>
      <c r="AM125" s="165">
        <f t="shared" si="83"/>
        <v>42.739130434782609</v>
      </c>
      <c r="AN125" s="163">
        <f t="shared" si="84"/>
        <v>3</v>
      </c>
      <c r="AO125" s="160">
        <f t="shared" si="91"/>
        <v>15</v>
      </c>
      <c r="AP125" s="160">
        <f t="shared" si="92"/>
        <v>75</v>
      </c>
      <c r="AQ125" s="166" t="str">
        <f t="shared" ref="AQ125:AQ154" si="96">IF(AND(OR($B$3="октябрь",$B$3="декабрь",$B$3="март",$B$3="май"),R125="четверть"),"выставляются","нет")</f>
        <v>нет</v>
      </c>
      <c r="AR125" s="166" t="str">
        <f t="shared" ref="AR125:AR154" si="97">IF(AND(OR($B$3="ноябрь",$B$3="февраль",$B$3="май"),$R125="триместр"),"выставляются","нет")</f>
        <v>нет</v>
      </c>
      <c r="AS125" s="166" t="str">
        <f t="shared" ref="AS125:AS154" si="98">IF(AND(OR($B$3="декабрь",$B$3="май"),$R125="полугодие"),"выставляются","нет")</f>
        <v>нет</v>
      </c>
    </row>
    <row r="126" spans="1:45" s="7" customFormat="1" ht="30" hidden="1" customHeight="1">
      <c r="A126" s="10">
        <v>149</v>
      </c>
      <c r="B126" s="305" t="s">
        <v>202</v>
      </c>
      <c r="C126" s="276" t="s">
        <v>381</v>
      </c>
      <c r="D126" s="189">
        <v>28</v>
      </c>
      <c r="E126" s="225">
        <v>11</v>
      </c>
      <c r="F126" s="225">
        <v>51</v>
      </c>
      <c r="G126" s="3">
        <v>243</v>
      </c>
      <c r="H126" s="255">
        <v>245</v>
      </c>
      <c r="I126" s="189">
        <v>247</v>
      </c>
      <c r="J126" s="4">
        <f t="shared" si="74"/>
        <v>1</v>
      </c>
      <c r="K126" s="189">
        <v>11</v>
      </c>
      <c r="L126" s="189">
        <v>354</v>
      </c>
      <c r="M126" s="189">
        <v>100</v>
      </c>
      <c r="N126" s="4">
        <f t="shared" si="75"/>
        <v>2</v>
      </c>
      <c r="O126" s="189">
        <v>403</v>
      </c>
      <c r="P126" s="4">
        <f t="shared" si="93"/>
        <v>1</v>
      </c>
      <c r="Q126" s="189">
        <v>320</v>
      </c>
      <c r="R126" s="175" t="s">
        <v>181</v>
      </c>
      <c r="S126" s="189">
        <v>87</v>
      </c>
      <c r="T126" s="4">
        <f t="shared" si="76"/>
        <v>1</v>
      </c>
      <c r="U126" s="189"/>
      <c r="V126" s="4">
        <f t="shared" si="77"/>
        <v>0</v>
      </c>
      <c r="W126" s="189">
        <v>6916</v>
      </c>
      <c r="X126" s="5">
        <f t="shared" si="78"/>
        <v>2.71</v>
      </c>
      <c r="Y126" s="4">
        <f>IF(W126/(I126-F126)/13&gt;=5/2,1,0)</f>
        <v>1</v>
      </c>
      <c r="Z126" s="189">
        <v>1976</v>
      </c>
      <c r="AA126" s="4">
        <f t="shared" si="90"/>
        <v>1</v>
      </c>
      <c r="AB126" s="189">
        <v>98</v>
      </c>
      <c r="AC126" s="4">
        <f t="shared" si="79"/>
        <v>2</v>
      </c>
      <c r="AD126" s="189">
        <v>95</v>
      </c>
      <c r="AE126" s="4">
        <f t="shared" si="94"/>
        <v>2</v>
      </c>
      <c r="AF126" s="189">
        <v>975</v>
      </c>
      <c r="AG126" s="5">
        <f t="shared" si="80"/>
        <v>2.7542372881355934</v>
      </c>
      <c r="AH126" s="4">
        <f t="shared" si="81"/>
        <v>1</v>
      </c>
      <c r="AI126" s="189">
        <v>305</v>
      </c>
      <c r="AJ126" s="165">
        <f t="shared" si="95"/>
        <v>1.2348178137651822</v>
      </c>
      <c r="AK126" s="4">
        <f t="shared" si="88"/>
        <v>1</v>
      </c>
      <c r="AL126" s="189">
        <v>602</v>
      </c>
      <c r="AM126" s="6">
        <f t="shared" si="83"/>
        <v>21.5</v>
      </c>
      <c r="AN126" s="4">
        <f t="shared" si="84"/>
        <v>2</v>
      </c>
      <c r="AO126" s="97">
        <f t="shared" si="91"/>
        <v>15</v>
      </c>
      <c r="AP126" s="97">
        <f t="shared" si="92"/>
        <v>75</v>
      </c>
      <c r="AQ126" s="166" t="str">
        <f>IF(AND(OR($B$3="октябрь",$B$3="декабрь",$B$3="март",$B$3="май"),R126="четверть"),"выставляются","нет")</f>
        <v>нет</v>
      </c>
      <c r="AR126" s="166" t="str">
        <f>IF(AND(OR($B$3="ноябрь",$B$3="февраль",$B$3="май"),$R126="триместр"),"выставляются","нет")</f>
        <v>нет</v>
      </c>
      <c r="AS126" s="166" t="str">
        <f>IF(AND(OR($B$3="декабрь",$B$3="май"),$R126="полугодие"),"выставляются","нет")</f>
        <v>нет</v>
      </c>
    </row>
    <row r="127" spans="1:45" s="7" customFormat="1" ht="30" hidden="1" customHeight="1">
      <c r="A127" s="10">
        <v>150</v>
      </c>
      <c r="B127" s="40" t="s">
        <v>72</v>
      </c>
      <c r="C127" s="276" t="s">
        <v>382</v>
      </c>
      <c r="D127" s="189">
        <v>26</v>
      </c>
      <c r="E127" s="225">
        <v>13</v>
      </c>
      <c r="F127" s="225">
        <v>61</v>
      </c>
      <c r="G127" s="3">
        <v>353</v>
      </c>
      <c r="H127" s="255">
        <v>354</v>
      </c>
      <c r="I127" s="189">
        <v>355</v>
      </c>
      <c r="J127" s="4">
        <f t="shared" si="74"/>
        <v>1</v>
      </c>
      <c r="K127" s="189">
        <v>13</v>
      </c>
      <c r="L127" s="189">
        <v>417</v>
      </c>
      <c r="M127" s="189">
        <v>99</v>
      </c>
      <c r="N127" s="4">
        <f t="shared" si="75"/>
        <v>2</v>
      </c>
      <c r="O127" s="189">
        <v>461</v>
      </c>
      <c r="P127" s="4">
        <f t="shared" si="93"/>
        <v>1</v>
      </c>
      <c r="Q127" s="189">
        <v>377</v>
      </c>
      <c r="R127" s="175" t="s">
        <v>181</v>
      </c>
      <c r="S127" s="189">
        <v>82</v>
      </c>
      <c r="T127" s="4">
        <f t="shared" si="76"/>
        <v>1</v>
      </c>
      <c r="U127" s="189"/>
      <c r="V127" s="4">
        <f t="shared" si="77"/>
        <v>0</v>
      </c>
      <c r="W127" s="189">
        <v>11398</v>
      </c>
      <c r="X127" s="5">
        <f t="shared" si="78"/>
        <v>2.98</v>
      </c>
      <c r="Y127" s="4">
        <f>IF(W127/(I127-F127)/13&gt;=5/2,1,0)</f>
        <v>1</v>
      </c>
      <c r="Z127" s="189">
        <v>3995</v>
      </c>
      <c r="AA127" s="4">
        <f t="shared" si="90"/>
        <v>1</v>
      </c>
      <c r="AB127" s="189">
        <v>92</v>
      </c>
      <c r="AC127" s="4">
        <f t="shared" si="79"/>
        <v>2</v>
      </c>
      <c r="AD127" s="189">
        <v>71</v>
      </c>
      <c r="AE127" s="4">
        <f t="shared" si="94"/>
        <v>0</v>
      </c>
      <c r="AF127" s="189">
        <v>1257</v>
      </c>
      <c r="AG127" s="5">
        <f t="shared" si="80"/>
        <v>3.014388489208633</v>
      </c>
      <c r="AH127" s="4">
        <f t="shared" si="81"/>
        <v>1</v>
      </c>
      <c r="AI127" s="189">
        <v>2379</v>
      </c>
      <c r="AJ127" s="165">
        <f t="shared" si="95"/>
        <v>6.7014084507042257</v>
      </c>
      <c r="AK127" s="4">
        <f t="shared" si="88"/>
        <v>2</v>
      </c>
      <c r="AL127" s="189">
        <v>823</v>
      </c>
      <c r="AM127" s="6">
        <f t="shared" si="83"/>
        <v>31.653846153846153</v>
      </c>
      <c r="AN127" s="4">
        <f t="shared" si="84"/>
        <v>3</v>
      </c>
      <c r="AO127" s="97">
        <f t="shared" si="91"/>
        <v>15</v>
      </c>
      <c r="AP127" s="97">
        <f t="shared" si="92"/>
        <v>75</v>
      </c>
      <c r="AQ127" s="166" t="str">
        <f t="shared" si="96"/>
        <v>нет</v>
      </c>
      <c r="AR127" s="166" t="str">
        <f t="shared" si="97"/>
        <v>нет</v>
      </c>
      <c r="AS127" s="166" t="str">
        <f t="shared" si="98"/>
        <v>нет</v>
      </c>
    </row>
    <row r="128" spans="1:45" s="7" customFormat="1" ht="30" customHeight="1">
      <c r="A128" s="10">
        <v>151</v>
      </c>
      <c r="B128" s="40" t="s">
        <v>93</v>
      </c>
      <c r="C128" s="276" t="s">
        <v>389</v>
      </c>
      <c r="D128" s="189">
        <v>93</v>
      </c>
      <c r="E128" s="225">
        <v>40</v>
      </c>
      <c r="F128" s="225">
        <v>276</v>
      </c>
      <c r="G128" s="3">
        <v>1193</v>
      </c>
      <c r="H128" s="255">
        <v>1195</v>
      </c>
      <c r="I128" s="189">
        <v>1194</v>
      </c>
      <c r="J128" s="4">
        <f t="shared" si="74"/>
        <v>1</v>
      </c>
      <c r="K128" s="189">
        <v>41</v>
      </c>
      <c r="L128" s="189">
        <v>1545</v>
      </c>
      <c r="M128" s="189">
        <v>100</v>
      </c>
      <c r="N128" s="4">
        <f t="shared" si="75"/>
        <v>2</v>
      </c>
      <c r="O128" s="189">
        <v>1034</v>
      </c>
      <c r="P128" s="4">
        <f t="shared" si="93"/>
        <v>1</v>
      </c>
      <c r="Q128" s="189">
        <v>1306</v>
      </c>
      <c r="R128" s="176" t="s">
        <v>182</v>
      </c>
      <c r="S128" s="189">
        <v>69</v>
      </c>
      <c r="T128" s="4">
        <f t="shared" si="76"/>
        <v>0</v>
      </c>
      <c r="U128" s="189"/>
      <c r="V128" s="4">
        <f t="shared" si="77"/>
        <v>0</v>
      </c>
      <c r="W128" s="189">
        <v>29497</v>
      </c>
      <c r="X128" s="5">
        <f t="shared" si="78"/>
        <v>2.4700000000000002</v>
      </c>
      <c r="Y128" s="4">
        <f>IF(W128/(I128-F128)/13&gt;=5/2,1,0)</f>
        <v>0</v>
      </c>
      <c r="Z128" s="189">
        <v>9794</v>
      </c>
      <c r="AA128" s="4">
        <f t="shared" si="90"/>
        <v>1</v>
      </c>
      <c r="AB128" s="189">
        <v>95</v>
      </c>
      <c r="AC128" s="4">
        <f t="shared" si="79"/>
        <v>2</v>
      </c>
      <c r="AD128" s="189">
        <v>59</v>
      </c>
      <c r="AE128" s="4">
        <f t="shared" si="94"/>
        <v>0</v>
      </c>
      <c r="AF128" s="189">
        <v>18637</v>
      </c>
      <c r="AG128" s="5">
        <f t="shared" si="80"/>
        <v>12.062783171521035</v>
      </c>
      <c r="AH128" s="4">
        <f t="shared" si="81"/>
        <v>3</v>
      </c>
      <c r="AI128" s="189">
        <v>17851</v>
      </c>
      <c r="AJ128" s="165">
        <f t="shared" si="95"/>
        <v>14.950586264656616</v>
      </c>
      <c r="AK128" s="4">
        <f t="shared" si="88"/>
        <v>2</v>
      </c>
      <c r="AL128" s="189">
        <v>3998</v>
      </c>
      <c r="AM128" s="6">
        <f t="shared" si="83"/>
        <v>42.98924731182796</v>
      </c>
      <c r="AN128" s="4">
        <f t="shared" si="84"/>
        <v>3</v>
      </c>
      <c r="AO128" s="97">
        <f t="shared" si="91"/>
        <v>15</v>
      </c>
      <c r="AP128" s="97">
        <f t="shared" si="92"/>
        <v>75</v>
      </c>
      <c r="AQ128" s="166" t="str">
        <f t="shared" si="96"/>
        <v>нет</v>
      </c>
      <c r="AR128" s="166" t="str">
        <f t="shared" si="97"/>
        <v>выставляются</v>
      </c>
      <c r="AS128" s="166" t="str">
        <f t="shared" si="98"/>
        <v>нет</v>
      </c>
    </row>
    <row r="129" spans="1:45" s="7" customFormat="1" ht="30" customHeight="1">
      <c r="A129" s="10">
        <v>5</v>
      </c>
      <c r="B129" s="42" t="s">
        <v>238</v>
      </c>
      <c r="C129" s="269" t="s">
        <v>245</v>
      </c>
      <c r="D129" s="247">
        <v>33</v>
      </c>
      <c r="E129" s="225">
        <v>17</v>
      </c>
      <c r="F129" s="225">
        <v>85</v>
      </c>
      <c r="G129" s="3">
        <v>351</v>
      </c>
      <c r="H129" s="324">
        <v>352</v>
      </c>
      <c r="I129" s="247">
        <v>351</v>
      </c>
      <c r="J129" s="4">
        <f t="shared" si="74"/>
        <v>1</v>
      </c>
      <c r="K129" s="247">
        <v>17</v>
      </c>
      <c r="L129" s="247">
        <v>431</v>
      </c>
      <c r="M129" s="247">
        <v>100</v>
      </c>
      <c r="N129" s="4">
        <f t="shared" si="75"/>
        <v>2</v>
      </c>
      <c r="O129" s="247">
        <v>638</v>
      </c>
      <c r="P129" s="4">
        <f t="shared" si="93"/>
        <v>1</v>
      </c>
      <c r="Q129" s="247">
        <v>462</v>
      </c>
      <c r="R129" s="333" t="s">
        <v>181</v>
      </c>
      <c r="S129" s="247">
        <v>73</v>
      </c>
      <c r="T129" s="4">
        <f t="shared" si="76"/>
        <v>0</v>
      </c>
      <c r="U129" s="189"/>
      <c r="V129" s="4">
        <f t="shared" si="77"/>
        <v>0</v>
      </c>
      <c r="W129" s="268">
        <v>13139</v>
      </c>
      <c r="X129" s="5">
        <f t="shared" si="78"/>
        <v>3.8</v>
      </c>
      <c r="Y129" s="4">
        <f t="shared" ref="Y129:Y137" si="99">IF(W129/(I129-F129)/13&gt;=2.5,1,0)</f>
        <v>1</v>
      </c>
      <c r="Z129" s="268">
        <v>4752</v>
      </c>
      <c r="AA129" s="4">
        <v>0</v>
      </c>
      <c r="AB129" s="247">
        <v>94</v>
      </c>
      <c r="AC129" s="4">
        <f t="shared" si="79"/>
        <v>2</v>
      </c>
      <c r="AD129" s="247">
        <v>94</v>
      </c>
      <c r="AE129" s="4">
        <f t="shared" si="94"/>
        <v>2</v>
      </c>
      <c r="AF129" s="268">
        <v>1044</v>
      </c>
      <c r="AG129" s="5">
        <v>0</v>
      </c>
      <c r="AH129" s="4">
        <f t="shared" si="81"/>
        <v>0</v>
      </c>
      <c r="AI129" s="247">
        <v>2707</v>
      </c>
      <c r="AJ129" s="165">
        <f t="shared" si="95"/>
        <v>7.7122507122507127</v>
      </c>
      <c r="AK129" s="4">
        <f t="shared" si="88"/>
        <v>2</v>
      </c>
      <c r="AL129" s="247">
        <v>1362</v>
      </c>
      <c r="AM129" s="6">
        <f t="shared" si="83"/>
        <v>41.272727272727273</v>
      </c>
      <c r="AN129" s="4">
        <f t="shared" si="84"/>
        <v>3</v>
      </c>
      <c r="AO129" s="97">
        <f t="shared" si="91"/>
        <v>14</v>
      </c>
      <c r="AP129" s="97">
        <f t="shared" si="92"/>
        <v>70</v>
      </c>
      <c r="AQ129" s="166" t="str">
        <f t="shared" si="96"/>
        <v>нет</v>
      </c>
      <c r="AR129" s="166" t="str">
        <f t="shared" si="97"/>
        <v>нет</v>
      </c>
      <c r="AS129" s="166" t="str">
        <f t="shared" si="98"/>
        <v>нет</v>
      </c>
    </row>
    <row r="130" spans="1:45" s="7" customFormat="1" ht="30" hidden="1" customHeight="1">
      <c r="A130" s="10">
        <v>11</v>
      </c>
      <c r="B130" s="42" t="s">
        <v>48</v>
      </c>
      <c r="C130" s="269" t="s">
        <v>253</v>
      </c>
      <c r="D130" s="247">
        <v>27</v>
      </c>
      <c r="E130" s="225">
        <v>13</v>
      </c>
      <c r="F130" s="225">
        <v>188</v>
      </c>
      <c r="G130" s="3">
        <v>368</v>
      </c>
      <c r="H130" s="324">
        <v>370</v>
      </c>
      <c r="I130" s="247">
        <v>372</v>
      </c>
      <c r="J130" s="4">
        <f t="shared" si="74"/>
        <v>1</v>
      </c>
      <c r="K130" s="247">
        <v>19</v>
      </c>
      <c r="L130" s="247">
        <v>553</v>
      </c>
      <c r="M130" s="247">
        <v>98</v>
      </c>
      <c r="N130" s="4">
        <f t="shared" si="75"/>
        <v>2</v>
      </c>
      <c r="O130" s="247">
        <v>280</v>
      </c>
      <c r="P130" s="35">
        <f>IF(O130/E130&gt;=9,1,0)</f>
        <v>1</v>
      </c>
      <c r="Q130" s="247">
        <v>342</v>
      </c>
      <c r="R130" s="333" t="s">
        <v>181</v>
      </c>
      <c r="S130" s="247">
        <v>86</v>
      </c>
      <c r="T130" s="4">
        <f t="shared" si="76"/>
        <v>1</v>
      </c>
      <c r="U130" s="189"/>
      <c r="V130" s="4">
        <f t="shared" si="77"/>
        <v>0</v>
      </c>
      <c r="W130" s="268">
        <v>10745</v>
      </c>
      <c r="X130" s="5">
        <f t="shared" si="78"/>
        <v>4.49</v>
      </c>
      <c r="Y130" s="4">
        <f t="shared" si="99"/>
        <v>1</v>
      </c>
      <c r="Z130" s="268">
        <v>1394</v>
      </c>
      <c r="AA130" s="4">
        <f t="shared" ref="AA130:AA146" si="100">IF(Z130/I130&gt;=6,1,0)</f>
        <v>0</v>
      </c>
      <c r="AB130" s="247">
        <v>99</v>
      </c>
      <c r="AC130" s="4">
        <f t="shared" si="79"/>
        <v>2</v>
      </c>
      <c r="AD130" s="247">
        <v>82</v>
      </c>
      <c r="AE130" s="35">
        <f>IF(AD130&gt;=70,2,IF(AD130&gt;=60,1,0))</f>
        <v>2</v>
      </c>
      <c r="AF130" s="268">
        <v>3957</v>
      </c>
      <c r="AG130" s="5">
        <f t="shared" ref="AG130:AG138" si="101">AF130/L130</f>
        <v>7.1555153707052437</v>
      </c>
      <c r="AH130" s="4">
        <f t="shared" si="81"/>
        <v>2</v>
      </c>
      <c r="AI130" s="268">
        <v>174</v>
      </c>
      <c r="AJ130" s="165">
        <f t="shared" si="95"/>
        <v>0.46774193548387094</v>
      </c>
      <c r="AK130" s="4">
        <f t="shared" si="88"/>
        <v>0</v>
      </c>
      <c r="AL130" s="268">
        <v>616</v>
      </c>
      <c r="AM130" s="6">
        <f t="shared" si="83"/>
        <v>22.814814814814813</v>
      </c>
      <c r="AN130" s="4">
        <f t="shared" si="84"/>
        <v>2</v>
      </c>
      <c r="AO130" s="97">
        <f t="shared" si="91"/>
        <v>14</v>
      </c>
      <c r="AP130" s="97">
        <f t="shared" si="92"/>
        <v>70</v>
      </c>
      <c r="AQ130" s="166" t="str">
        <f t="shared" si="96"/>
        <v>нет</v>
      </c>
      <c r="AR130" s="166" t="str">
        <f t="shared" si="97"/>
        <v>нет</v>
      </c>
      <c r="AS130" s="166" t="str">
        <f t="shared" si="98"/>
        <v>нет</v>
      </c>
    </row>
    <row r="131" spans="1:45" s="7" customFormat="1" ht="30" hidden="1" customHeight="1">
      <c r="A131" s="10">
        <v>30</v>
      </c>
      <c r="B131" s="213" t="s">
        <v>231</v>
      </c>
      <c r="C131" s="271" t="s">
        <v>266</v>
      </c>
      <c r="D131" s="247">
        <v>56</v>
      </c>
      <c r="E131" s="315">
        <v>30</v>
      </c>
      <c r="F131" s="315">
        <v>123</v>
      </c>
      <c r="G131" s="316">
        <v>785</v>
      </c>
      <c r="H131" s="324">
        <v>794</v>
      </c>
      <c r="I131" s="247">
        <v>792</v>
      </c>
      <c r="J131" s="4">
        <f t="shared" si="74"/>
        <v>1</v>
      </c>
      <c r="K131" s="247">
        <v>30</v>
      </c>
      <c r="L131" s="268">
        <v>826</v>
      </c>
      <c r="M131" s="247">
        <v>99</v>
      </c>
      <c r="N131" s="4">
        <f t="shared" si="75"/>
        <v>2</v>
      </c>
      <c r="O131" s="268">
        <v>842</v>
      </c>
      <c r="P131" s="4">
        <f t="shared" ref="P131:P141" si="102">IF(O131/E131&gt;=13,1,0)</f>
        <v>1</v>
      </c>
      <c r="Q131" s="268">
        <v>860</v>
      </c>
      <c r="R131" s="333" t="s">
        <v>181</v>
      </c>
      <c r="S131" s="247">
        <v>80</v>
      </c>
      <c r="T131" s="4">
        <f t="shared" si="76"/>
        <v>1</v>
      </c>
      <c r="U131" s="189"/>
      <c r="V131" s="4">
        <f t="shared" si="77"/>
        <v>0</v>
      </c>
      <c r="W131" s="268">
        <v>22727</v>
      </c>
      <c r="X131" s="5">
        <f t="shared" si="78"/>
        <v>2.61</v>
      </c>
      <c r="Y131" s="4">
        <f t="shared" si="99"/>
        <v>1</v>
      </c>
      <c r="Z131" s="268">
        <v>6339</v>
      </c>
      <c r="AA131" s="4">
        <f t="shared" si="100"/>
        <v>1</v>
      </c>
      <c r="AB131" s="247">
        <v>84</v>
      </c>
      <c r="AC131" s="4">
        <f t="shared" si="79"/>
        <v>1</v>
      </c>
      <c r="AD131" s="247">
        <v>70</v>
      </c>
      <c r="AE131" s="4">
        <f t="shared" ref="AE131:AE141" si="103">IF(AD131&gt;=90,2,IF(AD131&gt;=80,1,0))</f>
        <v>0</v>
      </c>
      <c r="AF131" s="268">
        <v>3956</v>
      </c>
      <c r="AG131" s="5">
        <f t="shared" si="101"/>
        <v>4.7893462469733654</v>
      </c>
      <c r="AH131" s="4">
        <f t="shared" si="81"/>
        <v>2</v>
      </c>
      <c r="AI131" s="268">
        <v>2549</v>
      </c>
      <c r="AJ131" s="165">
        <f t="shared" si="95"/>
        <v>3.2184343434343434</v>
      </c>
      <c r="AK131" s="4">
        <f t="shared" si="88"/>
        <v>1</v>
      </c>
      <c r="AL131" s="268">
        <v>2217</v>
      </c>
      <c r="AM131" s="6">
        <f t="shared" si="83"/>
        <v>39.589285714285715</v>
      </c>
      <c r="AN131" s="4">
        <f t="shared" si="84"/>
        <v>3</v>
      </c>
      <c r="AO131" s="97">
        <f t="shared" si="91"/>
        <v>14</v>
      </c>
      <c r="AP131" s="97">
        <f t="shared" si="92"/>
        <v>70</v>
      </c>
      <c r="AQ131" s="166" t="str">
        <f t="shared" si="96"/>
        <v>нет</v>
      </c>
      <c r="AR131" s="166" t="str">
        <f t="shared" si="97"/>
        <v>нет</v>
      </c>
      <c r="AS131" s="166" t="str">
        <f t="shared" si="98"/>
        <v>нет</v>
      </c>
    </row>
    <row r="132" spans="1:45" s="7" customFormat="1" ht="30" hidden="1" customHeight="1">
      <c r="A132" s="10">
        <v>31</v>
      </c>
      <c r="B132" s="213" t="s">
        <v>223</v>
      </c>
      <c r="C132" s="271" t="s">
        <v>273</v>
      </c>
      <c r="D132" s="247">
        <v>18</v>
      </c>
      <c r="E132" s="315">
        <v>11</v>
      </c>
      <c r="F132" s="315">
        <v>22</v>
      </c>
      <c r="G132" s="316">
        <v>119</v>
      </c>
      <c r="H132" s="324">
        <v>119</v>
      </c>
      <c r="I132" s="247">
        <v>119</v>
      </c>
      <c r="J132" s="4">
        <f t="shared" ref="J132:J163" si="104">IF(ABS((I132-H132)/H132)&lt;=0.1,1,0)</f>
        <v>1</v>
      </c>
      <c r="K132" s="247">
        <v>11</v>
      </c>
      <c r="L132" s="268">
        <v>152</v>
      </c>
      <c r="M132" s="247">
        <v>100</v>
      </c>
      <c r="N132" s="4">
        <f t="shared" ref="N132:N163" si="105">IF(M132&gt;=90,2,IF(M132&gt;=80,1,0))</f>
        <v>2</v>
      </c>
      <c r="O132" s="268">
        <v>219</v>
      </c>
      <c r="P132" s="4">
        <f t="shared" si="102"/>
        <v>1</v>
      </c>
      <c r="Q132" s="268">
        <v>274</v>
      </c>
      <c r="R132" s="333" t="s">
        <v>181</v>
      </c>
      <c r="S132" s="247">
        <v>89</v>
      </c>
      <c r="T132" s="4">
        <f t="shared" ref="T132:T163" si="106">IF(S132&gt;=90,2,IF(S132&gt;=80,1,0))</f>
        <v>1</v>
      </c>
      <c r="U132" s="189"/>
      <c r="V132" s="4">
        <f t="shared" ref="V132:V163" si="107">IF(U132&gt;=90,2,IF(U132&gt;=80,1,0))</f>
        <v>0</v>
      </c>
      <c r="W132" s="268">
        <v>3638</v>
      </c>
      <c r="X132" s="5">
        <f t="shared" ref="X132:X160" si="108">ROUND($W132/($I132-$F132)/13,2)</f>
        <v>2.89</v>
      </c>
      <c r="Y132" s="4">
        <f t="shared" si="99"/>
        <v>1</v>
      </c>
      <c r="Z132" s="268">
        <v>1317</v>
      </c>
      <c r="AA132" s="4">
        <f t="shared" si="100"/>
        <v>1</v>
      </c>
      <c r="AB132" s="247">
        <v>92</v>
      </c>
      <c r="AC132" s="4">
        <f t="shared" ref="AC132:AC163" si="109">IF(AB132&gt;=90,2,IF(AB132&gt;=80,1,0))</f>
        <v>2</v>
      </c>
      <c r="AD132" s="247">
        <v>85</v>
      </c>
      <c r="AE132" s="4">
        <f t="shared" si="103"/>
        <v>1</v>
      </c>
      <c r="AF132" s="268">
        <v>450</v>
      </c>
      <c r="AG132" s="5">
        <f t="shared" si="101"/>
        <v>2.9605263157894739</v>
      </c>
      <c r="AH132" s="4">
        <f t="shared" ref="AH132:AH163" si="110">IF(AG132&gt;12,3,IF(AG132&gt;4,2,IF(AG132&gt;1,1,0)))</f>
        <v>1</v>
      </c>
      <c r="AI132" s="268">
        <v>218</v>
      </c>
      <c r="AJ132" s="165">
        <f t="shared" si="95"/>
        <v>1.8319327731092436</v>
      </c>
      <c r="AK132" s="4">
        <f t="shared" si="88"/>
        <v>1</v>
      </c>
      <c r="AL132" s="268">
        <v>339</v>
      </c>
      <c r="AM132" s="6">
        <f t="shared" ref="AM132:AM163" si="111">AL132/D132</f>
        <v>18.833333333333332</v>
      </c>
      <c r="AN132" s="4">
        <f t="shared" ref="AN132:AN163" si="112">IF(AM132&gt;23,3,IF(AM132&gt;12,2,IF(AM132&gt;4,1,0)))</f>
        <v>2</v>
      </c>
      <c r="AO132" s="97">
        <f t="shared" si="91"/>
        <v>14</v>
      </c>
      <c r="AP132" s="97">
        <f t="shared" si="92"/>
        <v>70</v>
      </c>
      <c r="AQ132" s="166" t="str">
        <f t="shared" si="96"/>
        <v>нет</v>
      </c>
      <c r="AR132" s="166" t="str">
        <f t="shared" si="97"/>
        <v>нет</v>
      </c>
      <c r="AS132" s="166" t="str">
        <f t="shared" si="98"/>
        <v>нет</v>
      </c>
    </row>
    <row r="133" spans="1:45" s="7" customFormat="1" ht="30" customHeight="1">
      <c r="A133" s="10">
        <v>37</v>
      </c>
      <c r="B133" s="213" t="s">
        <v>227</v>
      </c>
      <c r="C133" s="271" t="s">
        <v>279</v>
      </c>
      <c r="D133" s="247">
        <v>33</v>
      </c>
      <c r="E133" s="314">
        <v>14</v>
      </c>
      <c r="F133" s="226">
        <v>83</v>
      </c>
      <c r="G133" s="317">
        <v>253</v>
      </c>
      <c r="H133" s="324">
        <v>268</v>
      </c>
      <c r="I133" s="247">
        <v>259</v>
      </c>
      <c r="J133" s="4">
        <f t="shared" si="104"/>
        <v>1</v>
      </c>
      <c r="K133" s="247">
        <v>17</v>
      </c>
      <c r="L133" s="247">
        <v>212</v>
      </c>
      <c r="M133" s="247">
        <v>100</v>
      </c>
      <c r="N133" s="4">
        <f t="shared" si="105"/>
        <v>2</v>
      </c>
      <c r="O133" s="247">
        <v>467</v>
      </c>
      <c r="P133" s="4">
        <f t="shared" si="102"/>
        <v>1</v>
      </c>
      <c r="Q133" s="247">
        <v>518</v>
      </c>
      <c r="R133" s="333" t="s">
        <v>181</v>
      </c>
      <c r="S133" s="243">
        <v>78</v>
      </c>
      <c r="T133" s="4">
        <f t="shared" si="106"/>
        <v>0</v>
      </c>
      <c r="U133" s="189"/>
      <c r="V133" s="4">
        <f t="shared" si="107"/>
        <v>0</v>
      </c>
      <c r="W133" s="268">
        <v>8200</v>
      </c>
      <c r="X133" s="5">
        <f t="shared" si="108"/>
        <v>3.58</v>
      </c>
      <c r="Y133" s="4">
        <f t="shared" si="99"/>
        <v>1</v>
      </c>
      <c r="Z133" s="268">
        <v>2720</v>
      </c>
      <c r="AA133" s="4">
        <f t="shared" si="100"/>
        <v>1</v>
      </c>
      <c r="AB133" s="247">
        <v>86</v>
      </c>
      <c r="AC133" s="4">
        <f t="shared" si="109"/>
        <v>1</v>
      </c>
      <c r="AD133" s="247">
        <v>78</v>
      </c>
      <c r="AE133" s="4">
        <f t="shared" si="103"/>
        <v>0</v>
      </c>
      <c r="AF133" s="268">
        <v>1444</v>
      </c>
      <c r="AG133" s="5">
        <f t="shared" si="101"/>
        <v>6.8113207547169807</v>
      </c>
      <c r="AH133" s="4">
        <f t="shared" si="110"/>
        <v>2</v>
      </c>
      <c r="AI133" s="268">
        <v>1332</v>
      </c>
      <c r="AJ133" s="165">
        <f t="shared" si="95"/>
        <v>5.1428571428571432</v>
      </c>
      <c r="AK133" s="4">
        <f t="shared" si="88"/>
        <v>2</v>
      </c>
      <c r="AL133" s="268">
        <v>1310</v>
      </c>
      <c r="AM133" s="6">
        <f t="shared" si="111"/>
        <v>39.696969696969695</v>
      </c>
      <c r="AN133" s="4">
        <f t="shared" si="112"/>
        <v>3</v>
      </c>
      <c r="AO133" s="97">
        <f t="shared" si="91"/>
        <v>14</v>
      </c>
      <c r="AP133" s="97">
        <f t="shared" si="92"/>
        <v>70</v>
      </c>
      <c r="AQ133" s="166" t="str">
        <f>IF(AND(OR($B$3="октябрь",$B$3="декабрь",$B$3="март",$B$3="май"),R133="четверть"),"выставляются","нет")</f>
        <v>нет</v>
      </c>
      <c r="AR133" s="166" t="str">
        <f>IF(AND(OR($B$3="ноябрь",$B$3="февраль",$B$3="май"),$R133="триместр"),"выставляются","нет")</f>
        <v>нет</v>
      </c>
      <c r="AS133" s="166" t="str">
        <f>IF(AND(OR($B$3="декабрь",$B$3="май"),$R133="полугодие"),"выставляются","нет")</f>
        <v>нет</v>
      </c>
    </row>
    <row r="134" spans="1:45" s="7" customFormat="1" ht="30" hidden="1" customHeight="1">
      <c r="A134" s="10">
        <v>69</v>
      </c>
      <c r="B134" s="213" t="s">
        <v>41</v>
      </c>
      <c r="C134" s="271" t="s">
        <v>313</v>
      </c>
      <c r="D134" s="247">
        <v>22</v>
      </c>
      <c r="E134" s="225">
        <v>9</v>
      </c>
      <c r="F134" s="225">
        <v>9</v>
      </c>
      <c r="G134" s="3">
        <v>63</v>
      </c>
      <c r="H134" s="323">
        <v>63</v>
      </c>
      <c r="I134" s="247">
        <v>63</v>
      </c>
      <c r="J134" s="4">
        <f t="shared" si="104"/>
        <v>1</v>
      </c>
      <c r="K134" s="247">
        <v>11</v>
      </c>
      <c r="L134" s="247">
        <v>57</v>
      </c>
      <c r="M134" s="247">
        <v>100</v>
      </c>
      <c r="N134" s="4">
        <f t="shared" si="105"/>
        <v>2</v>
      </c>
      <c r="O134" s="247">
        <v>351</v>
      </c>
      <c r="P134" s="4">
        <f t="shared" si="102"/>
        <v>1</v>
      </c>
      <c r="Q134" s="247">
        <v>313</v>
      </c>
      <c r="R134" s="167" t="s">
        <v>181</v>
      </c>
      <c r="S134" s="247">
        <v>96</v>
      </c>
      <c r="T134" s="4">
        <f t="shared" si="106"/>
        <v>2</v>
      </c>
      <c r="U134" s="189"/>
      <c r="V134" s="4">
        <f t="shared" si="107"/>
        <v>0</v>
      </c>
      <c r="W134" s="268">
        <v>2064</v>
      </c>
      <c r="X134" s="5">
        <f t="shared" si="108"/>
        <v>2.94</v>
      </c>
      <c r="Y134" s="4">
        <f t="shared" si="99"/>
        <v>1</v>
      </c>
      <c r="Z134" s="268">
        <v>248</v>
      </c>
      <c r="AA134" s="4">
        <f t="shared" si="100"/>
        <v>0</v>
      </c>
      <c r="AB134" s="247">
        <v>99</v>
      </c>
      <c r="AC134" s="4">
        <f t="shared" si="109"/>
        <v>2</v>
      </c>
      <c r="AD134" s="247">
        <v>99</v>
      </c>
      <c r="AE134" s="4">
        <f t="shared" si="103"/>
        <v>2</v>
      </c>
      <c r="AF134" s="268">
        <v>189</v>
      </c>
      <c r="AG134" s="5">
        <f t="shared" si="101"/>
        <v>3.3157894736842106</v>
      </c>
      <c r="AH134" s="4">
        <f t="shared" si="110"/>
        <v>1</v>
      </c>
      <c r="AI134" s="268">
        <v>53</v>
      </c>
      <c r="AJ134" s="165">
        <f t="shared" si="95"/>
        <v>0.84126984126984128</v>
      </c>
      <c r="AK134" s="4">
        <f t="shared" si="88"/>
        <v>0</v>
      </c>
      <c r="AL134" s="268">
        <v>305</v>
      </c>
      <c r="AM134" s="6">
        <f t="shared" si="111"/>
        <v>13.863636363636363</v>
      </c>
      <c r="AN134" s="4">
        <f t="shared" si="112"/>
        <v>2</v>
      </c>
      <c r="AO134" s="97">
        <f t="shared" si="91"/>
        <v>14</v>
      </c>
      <c r="AP134" s="97">
        <f t="shared" si="92"/>
        <v>70</v>
      </c>
      <c r="AQ134" s="166" t="str">
        <f>IF(AND(OR($B$3="октябрь",$B$3="декабрь",$B$3="март",$B$3="май"),R134="четверть"),"выставляются","нет")</f>
        <v>нет</v>
      </c>
      <c r="AR134" s="166" t="str">
        <f>IF(AND(OR($B$3="ноябрь",$B$3="февраль",$B$3="май"),$R134="триместр"),"выставляются","нет")</f>
        <v>нет</v>
      </c>
      <c r="AS134" s="166" t="str">
        <f>IF(AND(OR($B$3="декабрь",$B$3="май"),$R134="полугодие"),"выставляются","нет")</f>
        <v>нет</v>
      </c>
    </row>
    <row r="135" spans="1:45" s="7" customFormat="1" ht="30" customHeight="1">
      <c r="A135" s="10">
        <v>90</v>
      </c>
      <c r="B135" s="213" t="s">
        <v>123</v>
      </c>
      <c r="C135" s="272" t="s">
        <v>326</v>
      </c>
      <c r="D135" s="189">
        <v>29</v>
      </c>
      <c r="E135" s="225">
        <v>13</v>
      </c>
      <c r="F135" s="225">
        <v>52</v>
      </c>
      <c r="G135" s="3">
        <v>268</v>
      </c>
      <c r="H135" s="323">
        <v>268</v>
      </c>
      <c r="I135" s="189">
        <v>272</v>
      </c>
      <c r="J135" s="4">
        <f t="shared" si="104"/>
        <v>1</v>
      </c>
      <c r="K135" s="189">
        <v>19</v>
      </c>
      <c r="L135" s="189">
        <v>289</v>
      </c>
      <c r="M135" s="189">
        <v>100</v>
      </c>
      <c r="N135" s="4">
        <f t="shared" si="105"/>
        <v>2</v>
      </c>
      <c r="O135" s="189">
        <v>313</v>
      </c>
      <c r="P135" s="4">
        <f t="shared" si="102"/>
        <v>1</v>
      </c>
      <c r="Q135" s="189">
        <v>405</v>
      </c>
      <c r="R135" s="353"/>
      <c r="S135" s="189">
        <v>74</v>
      </c>
      <c r="T135" s="4">
        <f t="shared" si="106"/>
        <v>0</v>
      </c>
      <c r="U135" s="189"/>
      <c r="V135" s="4">
        <f t="shared" si="107"/>
        <v>0</v>
      </c>
      <c r="W135" s="189">
        <v>7758</v>
      </c>
      <c r="X135" s="5">
        <f t="shared" si="108"/>
        <v>2.71</v>
      </c>
      <c r="Y135" s="4">
        <f t="shared" si="99"/>
        <v>1</v>
      </c>
      <c r="Z135" s="189">
        <v>2196</v>
      </c>
      <c r="AA135" s="4">
        <f t="shared" si="100"/>
        <v>1</v>
      </c>
      <c r="AB135" s="189">
        <v>82</v>
      </c>
      <c r="AC135" s="4">
        <f t="shared" si="109"/>
        <v>1</v>
      </c>
      <c r="AD135" s="189">
        <v>89</v>
      </c>
      <c r="AE135" s="4">
        <f t="shared" si="103"/>
        <v>1</v>
      </c>
      <c r="AF135" s="189">
        <v>1561</v>
      </c>
      <c r="AG135" s="5">
        <f t="shared" si="101"/>
        <v>5.4013840830449826</v>
      </c>
      <c r="AH135" s="4">
        <f t="shared" si="110"/>
        <v>2</v>
      </c>
      <c r="AI135" s="189">
        <v>1817</v>
      </c>
      <c r="AJ135" s="165">
        <f t="shared" si="95"/>
        <v>6.680147058823529</v>
      </c>
      <c r="AK135" s="4">
        <f t="shared" si="88"/>
        <v>2</v>
      </c>
      <c r="AL135" s="189">
        <v>499</v>
      </c>
      <c r="AM135" s="6">
        <f t="shared" si="111"/>
        <v>17.206896551724139</v>
      </c>
      <c r="AN135" s="4">
        <f t="shared" si="112"/>
        <v>2</v>
      </c>
      <c r="AO135" s="97">
        <f t="shared" si="91"/>
        <v>14</v>
      </c>
      <c r="AP135" s="97">
        <f t="shared" si="92"/>
        <v>70</v>
      </c>
      <c r="AQ135" s="166" t="str">
        <f t="shared" si="96"/>
        <v>нет</v>
      </c>
      <c r="AR135" s="166" t="str">
        <f t="shared" si="97"/>
        <v>нет</v>
      </c>
      <c r="AS135" s="166" t="str">
        <f t="shared" si="98"/>
        <v>нет</v>
      </c>
    </row>
    <row r="136" spans="1:45" s="7" customFormat="1" ht="30" hidden="1" customHeight="1">
      <c r="A136" s="10">
        <v>115</v>
      </c>
      <c r="B136" s="298" t="s">
        <v>68</v>
      </c>
      <c r="C136" s="277" t="s">
        <v>354</v>
      </c>
      <c r="D136" s="243">
        <v>15</v>
      </c>
      <c r="E136" s="225">
        <v>9</v>
      </c>
      <c r="F136" s="225">
        <v>7</v>
      </c>
      <c r="G136" s="3">
        <v>34</v>
      </c>
      <c r="H136" s="325">
        <v>32</v>
      </c>
      <c r="I136" s="243">
        <v>40</v>
      </c>
      <c r="J136" s="4">
        <f t="shared" si="104"/>
        <v>0</v>
      </c>
      <c r="K136" s="243">
        <v>14</v>
      </c>
      <c r="L136" s="243">
        <v>47</v>
      </c>
      <c r="M136" s="243">
        <v>100</v>
      </c>
      <c r="N136" s="4">
        <f t="shared" si="105"/>
        <v>2</v>
      </c>
      <c r="O136" s="243">
        <v>346</v>
      </c>
      <c r="P136" s="4">
        <f t="shared" si="102"/>
        <v>1</v>
      </c>
      <c r="Q136" s="243">
        <v>323</v>
      </c>
      <c r="R136" s="167" t="s">
        <v>181</v>
      </c>
      <c r="S136" s="243">
        <v>87</v>
      </c>
      <c r="T136" s="4">
        <f t="shared" si="106"/>
        <v>1</v>
      </c>
      <c r="U136" s="189"/>
      <c r="V136" s="4">
        <f t="shared" si="107"/>
        <v>0</v>
      </c>
      <c r="W136" s="243">
        <v>2620</v>
      </c>
      <c r="X136" s="5">
        <f t="shared" si="108"/>
        <v>6.11</v>
      </c>
      <c r="Y136" s="4">
        <f t="shared" si="99"/>
        <v>1</v>
      </c>
      <c r="Z136" s="243">
        <v>470</v>
      </c>
      <c r="AA136" s="4">
        <f t="shared" si="100"/>
        <v>1</v>
      </c>
      <c r="AB136" s="243">
        <v>99</v>
      </c>
      <c r="AC136" s="4">
        <f t="shared" si="109"/>
        <v>2</v>
      </c>
      <c r="AD136" s="243">
        <v>96</v>
      </c>
      <c r="AE136" s="4">
        <f t="shared" si="103"/>
        <v>2</v>
      </c>
      <c r="AF136" s="243">
        <v>11</v>
      </c>
      <c r="AG136" s="5">
        <f t="shared" si="101"/>
        <v>0.23404255319148937</v>
      </c>
      <c r="AH136" s="4">
        <f t="shared" si="110"/>
        <v>0</v>
      </c>
      <c r="AI136" s="243">
        <v>59</v>
      </c>
      <c r="AJ136" s="165">
        <f t="shared" si="95"/>
        <v>1.4750000000000001</v>
      </c>
      <c r="AK136" s="4">
        <f t="shared" si="88"/>
        <v>1</v>
      </c>
      <c r="AL136" s="243">
        <v>724</v>
      </c>
      <c r="AM136" s="6">
        <f t="shared" si="111"/>
        <v>48.266666666666666</v>
      </c>
      <c r="AN136" s="4">
        <f t="shared" si="112"/>
        <v>3</v>
      </c>
      <c r="AO136" s="97">
        <f t="shared" si="91"/>
        <v>14</v>
      </c>
      <c r="AP136" s="97">
        <f t="shared" si="92"/>
        <v>70</v>
      </c>
      <c r="AQ136" s="166" t="str">
        <f t="shared" si="96"/>
        <v>нет</v>
      </c>
      <c r="AR136" s="166" t="str">
        <f t="shared" si="97"/>
        <v>нет</v>
      </c>
      <c r="AS136" s="166" t="str">
        <f t="shared" si="98"/>
        <v>нет</v>
      </c>
    </row>
    <row r="137" spans="1:45" s="7" customFormat="1" ht="30" hidden="1" customHeight="1">
      <c r="A137" s="10">
        <v>121</v>
      </c>
      <c r="B137" s="42" t="s">
        <v>108</v>
      </c>
      <c r="C137" s="269" t="s">
        <v>362</v>
      </c>
      <c r="D137" s="189">
        <v>10</v>
      </c>
      <c r="E137" s="315">
        <v>6</v>
      </c>
      <c r="F137" s="315">
        <v>0</v>
      </c>
      <c r="G137" s="316">
        <v>68</v>
      </c>
      <c r="H137" s="325">
        <v>72</v>
      </c>
      <c r="I137" s="189">
        <v>68</v>
      </c>
      <c r="J137" s="32">
        <f t="shared" si="104"/>
        <v>1</v>
      </c>
      <c r="K137" s="189">
        <v>6</v>
      </c>
      <c r="L137" s="189">
        <v>96</v>
      </c>
      <c r="M137" s="189">
        <v>100</v>
      </c>
      <c r="N137" s="32">
        <f t="shared" si="105"/>
        <v>2</v>
      </c>
      <c r="O137" s="189">
        <v>269</v>
      </c>
      <c r="P137" s="32">
        <f t="shared" si="102"/>
        <v>1</v>
      </c>
      <c r="Q137" s="189">
        <v>250</v>
      </c>
      <c r="R137" s="167"/>
      <c r="S137" s="189">
        <v>100</v>
      </c>
      <c r="T137" s="4">
        <f t="shared" si="106"/>
        <v>2</v>
      </c>
      <c r="U137" s="189"/>
      <c r="V137" s="4">
        <f t="shared" si="107"/>
        <v>0</v>
      </c>
      <c r="W137" s="189">
        <v>2004</v>
      </c>
      <c r="X137" s="33">
        <f t="shared" si="108"/>
        <v>2.27</v>
      </c>
      <c r="Y137" s="32">
        <f t="shared" si="99"/>
        <v>0</v>
      </c>
      <c r="Z137" s="189">
        <v>814</v>
      </c>
      <c r="AA137" s="32">
        <f t="shared" si="100"/>
        <v>1</v>
      </c>
      <c r="AB137" s="189">
        <v>88</v>
      </c>
      <c r="AC137" s="32">
        <f t="shared" si="109"/>
        <v>1</v>
      </c>
      <c r="AD137" s="189">
        <v>86</v>
      </c>
      <c r="AE137" s="32">
        <f t="shared" si="103"/>
        <v>1</v>
      </c>
      <c r="AF137" s="189">
        <v>93</v>
      </c>
      <c r="AG137" s="33">
        <f t="shared" si="101"/>
        <v>0.96875</v>
      </c>
      <c r="AH137" s="32">
        <f t="shared" si="110"/>
        <v>0</v>
      </c>
      <c r="AI137" s="189">
        <v>522</v>
      </c>
      <c r="AJ137" s="360">
        <f t="shared" si="95"/>
        <v>7.6764705882352944</v>
      </c>
      <c r="AK137" s="32">
        <f t="shared" si="88"/>
        <v>2</v>
      </c>
      <c r="AL137" s="189">
        <v>612</v>
      </c>
      <c r="AM137" s="34">
        <f t="shared" si="111"/>
        <v>61.2</v>
      </c>
      <c r="AN137" s="32">
        <f t="shared" si="112"/>
        <v>3</v>
      </c>
      <c r="AO137" s="97">
        <f t="shared" si="91"/>
        <v>14</v>
      </c>
      <c r="AP137" s="98">
        <f t="shared" si="92"/>
        <v>70</v>
      </c>
      <c r="AQ137" s="166" t="str">
        <f t="shared" si="96"/>
        <v>нет</v>
      </c>
      <c r="AR137" s="166" t="str">
        <f t="shared" si="97"/>
        <v>нет</v>
      </c>
      <c r="AS137" s="166" t="str">
        <f t="shared" si="98"/>
        <v>нет</v>
      </c>
    </row>
    <row r="138" spans="1:45" s="7" customFormat="1" ht="30" customHeight="1">
      <c r="A138" s="10">
        <v>152</v>
      </c>
      <c r="B138" s="40" t="s">
        <v>80</v>
      </c>
      <c r="C138" s="276" t="s">
        <v>368</v>
      </c>
      <c r="D138" s="189">
        <v>47</v>
      </c>
      <c r="E138" s="225">
        <v>27</v>
      </c>
      <c r="F138" s="225">
        <v>179</v>
      </c>
      <c r="G138" s="3">
        <v>794</v>
      </c>
      <c r="H138" s="256">
        <v>788</v>
      </c>
      <c r="I138" s="189">
        <v>799</v>
      </c>
      <c r="J138" s="4">
        <f t="shared" si="104"/>
        <v>1</v>
      </c>
      <c r="K138" s="189">
        <v>27</v>
      </c>
      <c r="L138" s="189">
        <v>1034</v>
      </c>
      <c r="M138" s="189">
        <v>99</v>
      </c>
      <c r="N138" s="4">
        <f t="shared" si="105"/>
        <v>2</v>
      </c>
      <c r="O138" s="189">
        <v>687</v>
      </c>
      <c r="P138" s="4">
        <f t="shared" si="102"/>
        <v>1</v>
      </c>
      <c r="Q138" s="189">
        <v>1119</v>
      </c>
      <c r="R138" s="175" t="s">
        <v>181</v>
      </c>
      <c r="S138" s="189">
        <v>69</v>
      </c>
      <c r="T138" s="4">
        <f t="shared" si="106"/>
        <v>0</v>
      </c>
      <c r="U138" s="189"/>
      <c r="V138" s="4">
        <f t="shared" si="107"/>
        <v>0</v>
      </c>
      <c r="W138" s="189">
        <v>20450</v>
      </c>
      <c r="X138" s="5">
        <f t="shared" si="108"/>
        <v>2.54</v>
      </c>
      <c r="Y138" s="4">
        <f>IF(W138/(I138-F138)/13&gt;=5/2,1,0)</f>
        <v>1</v>
      </c>
      <c r="Z138" s="189">
        <v>6376</v>
      </c>
      <c r="AA138" s="4">
        <f t="shared" si="100"/>
        <v>1</v>
      </c>
      <c r="AB138" s="189">
        <v>83</v>
      </c>
      <c r="AC138" s="4">
        <f t="shared" si="109"/>
        <v>1</v>
      </c>
      <c r="AD138" s="189">
        <v>74</v>
      </c>
      <c r="AE138" s="4">
        <f t="shared" si="103"/>
        <v>0</v>
      </c>
      <c r="AF138" s="189">
        <v>5304</v>
      </c>
      <c r="AG138" s="5">
        <f t="shared" si="101"/>
        <v>5.1295938104448746</v>
      </c>
      <c r="AH138" s="4">
        <f t="shared" si="110"/>
        <v>2</v>
      </c>
      <c r="AI138" s="189">
        <v>9531</v>
      </c>
      <c r="AJ138" s="165">
        <f t="shared" si="95"/>
        <v>11.928660826032541</v>
      </c>
      <c r="AK138" s="4">
        <f t="shared" si="88"/>
        <v>2</v>
      </c>
      <c r="AL138" s="189">
        <v>2508</v>
      </c>
      <c r="AM138" s="6">
        <f t="shared" si="111"/>
        <v>53.361702127659576</v>
      </c>
      <c r="AN138" s="4">
        <f t="shared" si="112"/>
        <v>3</v>
      </c>
      <c r="AO138" s="97">
        <f t="shared" si="91"/>
        <v>14</v>
      </c>
      <c r="AP138" s="97">
        <f t="shared" si="92"/>
        <v>70</v>
      </c>
      <c r="AQ138" s="166" t="str">
        <f t="shared" si="96"/>
        <v>нет</v>
      </c>
      <c r="AR138" s="166" t="str">
        <f t="shared" si="97"/>
        <v>нет</v>
      </c>
      <c r="AS138" s="166" t="str">
        <f t="shared" si="98"/>
        <v>нет</v>
      </c>
    </row>
    <row r="139" spans="1:45" s="7" customFormat="1" ht="30" customHeight="1">
      <c r="A139" s="10">
        <v>76</v>
      </c>
      <c r="B139" s="213" t="s">
        <v>155</v>
      </c>
      <c r="C139" s="272" t="s">
        <v>396</v>
      </c>
      <c r="D139" s="310">
        <v>9</v>
      </c>
      <c r="E139" s="225">
        <v>8</v>
      </c>
      <c r="F139" s="225">
        <v>0</v>
      </c>
      <c r="G139" s="3">
        <v>121</v>
      </c>
      <c r="H139" s="323">
        <v>121</v>
      </c>
      <c r="I139" s="310">
        <v>119</v>
      </c>
      <c r="J139" s="4">
        <f t="shared" si="104"/>
        <v>1</v>
      </c>
      <c r="K139" s="310">
        <v>8</v>
      </c>
      <c r="L139" s="286">
        <v>0</v>
      </c>
      <c r="M139" s="310">
        <v>0</v>
      </c>
      <c r="N139" s="135">
        <f t="shared" si="105"/>
        <v>0</v>
      </c>
      <c r="O139" s="286">
        <v>154</v>
      </c>
      <c r="P139" s="4">
        <f t="shared" si="102"/>
        <v>1</v>
      </c>
      <c r="Q139" s="286">
        <v>112</v>
      </c>
      <c r="R139" s="72" t="s">
        <v>183</v>
      </c>
      <c r="S139" s="286"/>
      <c r="T139" s="190">
        <f t="shared" si="106"/>
        <v>0</v>
      </c>
      <c r="U139" s="189"/>
      <c r="V139" s="4">
        <f t="shared" si="107"/>
        <v>0</v>
      </c>
      <c r="W139" s="286">
        <v>2450</v>
      </c>
      <c r="X139" s="5">
        <f t="shared" si="108"/>
        <v>1.58</v>
      </c>
      <c r="Y139" s="86">
        <f>IF(W139/(I139-F139)/13&gt;=1.5,1,0)</f>
        <v>1</v>
      </c>
      <c r="Z139" s="286">
        <v>0</v>
      </c>
      <c r="AA139" s="135">
        <f t="shared" si="100"/>
        <v>0</v>
      </c>
      <c r="AB139" s="310">
        <v>100</v>
      </c>
      <c r="AC139" s="4">
        <f t="shared" si="109"/>
        <v>2</v>
      </c>
      <c r="AD139" s="310">
        <v>100</v>
      </c>
      <c r="AE139" s="4">
        <f t="shared" si="103"/>
        <v>2</v>
      </c>
      <c r="AF139" s="286">
        <v>0</v>
      </c>
      <c r="AG139" s="5">
        <v>0</v>
      </c>
      <c r="AH139" s="135">
        <f t="shared" si="110"/>
        <v>0</v>
      </c>
      <c r="AI139" s="286">
        <v>0</v>
      </c>
      <c r="AJ139" s="165">
        <f t="shared" si="95"/>
        <v>0</v>
      </c>
      <c r="AK139" s="135">
        <f t="shared" si="88"/>
        <v>0</v>
      </c>
      <c r="AL139" s="286">
        <v>288</v>
      </c>
      <c r="AM139" s="6">
        <f t="shared" si="111"/>
        <v>32</v>
      </c>
      <c r="AN139" s="4">
        <f t="shared" si="112"/>
        <v>3</v>
      </c>
      <c r="AO139" s="99">
        <f>J139+P139+T139+V139+Y139+AC139+AE139+AN139</f>
        <v>10</v>
      </c>
      <c r="AP139" s="275">
        <f>ROUND(AO139/($AO$2-$N$2-$AH$2-T134)*100,0)</f>
        <v>77</v>
      </c>
      <c r="AQ139" s="166" t="str">
        <f t="shared" si="96"/>
        <v>нет</v>
      </c>
      <c r="AR139" s="166" t="str">
        <f t="shared" si="97"/>
        <v>нет</v>
      </c>
      <c r="AS139" s="166" t="str">
        <f t="shared" si="98"/>
        <v>нет</v>
      </c>
    </row>
    <row r="140" spans="1:45" s="7" customFormat="1" ht="30" hidden="1" customHeight="1">
      <c r="A140" s="10">
        <v>157</v>
      </c>
      <c r="B140" s="306" t="s">
        <v>209</v>
      </c>
      <c r="C140" s="273" t="s">
        <v>314</v>
      </c>
      <c r="D140" s="247">
        <v>22</v>
      </c>
      <c r="E140" s="225">
        <v>9</v>
      </c>
      <c r="F140" s="225">
        <v>12</v>
      </c>
      <c r="G140" s="3">
        <v>59</v>
      </c>
      <c r="H140" s="328">
        <v>59</v>
      </c>
      <c r="I140" s="247">
        <v>57</v>
      </c>
      <c r="J140" s="4">
        <f t="shared" si="104"/>
        <v>1</v>
      </c>
      <c r="K140" s="247">
        <v>17</v>
      </c>
      <c r="L140" s="247">
        <v>36</v>
      </c>
      <c r="M140" s="247">
        <v>54</v>
      </c>
      <c r="N140" s="4">
        <f t="shared" si="105"/>
        <v>0</v>
      </c>
      <c r="O140" s="247">
        <v>209</v>
      </c>
      <c r="P140" s="4">
        <f t="shared" si="102"/>
        <v>1</v>
      </c>
      <c r="Q140" s="247">
        <v>382</v>
      </c>
      <c r="R140" s="158" t="s">
        <v>183</v>
      </c>
      <c r="S140" s="247">
        <v>86</v>
      </c>
      <c r="T140" s="4">
        <f t="shared" si="106"/>
        <v>1</v>
      </c>
      <c r="U140" s="189"/>
      <c r="V140" s="4">
        <f t="shared" si="107"/>
        <v>0</v>
      </c>
      <c r="W140" s="247">
        <v>2112</v>
      </c>
      <c r="X140" s="5">
        <f t="shared" si="108"/>
        <v>3.61</v>
      </c>
      <c r="Y140" s="86">
        <f>IF(W140/(I140-F140)/13&gt;=1.5,1,0)</f>
        <v>1</v>
      </c>
      <c r="Z140" s="247">
        <v>803</v>
      </c>
      <c r="AA140" s="4">
        <f t="shared" si="100"/>
        <v>1</v>
      </c>
      <c r="AB140" s="247">
        <v>98</v>
      </c>
      <c r="AC140" s="4">
        <f t="shared" si="109"/>
        <v>2</v>
      </c>
      <c r="AD140" s="247">
        <v>94</v>
      </c>
      <c r="AE140" s="4">
        <f t="shared" si="103"/>
        <v>2</v>
      </c>
      <c r="AF140" s="247">
        <v>2</v>
      </c>
      <c r="AG140" s="5">
        <v>0</v>
      </c>
      <c r="AH140" s="135">
        <f t="shared" si="110"/>
        <v>0</v>
      </c>
      <c r="AI140" s="247">
        <v>0</v>
      </c>
      <c r="AJ140" s="165">
        <v>0</v>
      </c>
      <c r="AK140" s="135">
        <f t="shared" si="88"/>
        <v>0</v>
      </c>
      <c r="AL140" s="247">
        <v>413</v>
      </c>
      <c r="AM140" s="6">
        <f t="shared" si="111"/>
        <v>18.772727272727273</v>
      </c>
      <c r="AN140" s="4">
        <f t="shared" si="112"/>
        <v>2</v>
      </c>
      <c r="AO140" s="99">
        <f>J140+N140+P140+T140+V140+Y140+AC140+AE140+AN140</f>
        <v>10</v>
      </c>
      <c r="AP140" s="99">
        <f>ROUND(AO140/($AO$2-$AH$2-$AK$2)*100,0)</f>
        <v>67</v>
      </c>
      <c r="AQ140" s="166" t="str">
        <f t="shared" si="96"/>
        <v>нет</v>
      </c>
      <c r="AR140" s="166" t="str">
        <f t="shared" si="97"/>
        <v>нет</v>
      </c>
      <c r="AS140" s="166" t="str">
        <f t="shared" si="98"/>
        <v>нет</v>
      </c>
    </row>
    <row r="141" spans="1:45" s="7" customFormat="1" ht="30" hidden="1" customHeight="1">
      <c r="A141" s="10">
        <v>38</v>
      </c>
      <c r="B141" s="213" t="s">
        <v>159</v>
      </c>
      <c r="C141" s="271" t="s">
        <v>278</v>
      </c>
      <c r="D141" s="247">
        <v>22</v>
      </c>
      <c r="E141" s="226">
        <v>11</v>
      </c>
      <c r="F141" s="226">
        <v>18</v>
      </c>
      <c r="G141" s="317">
        <v>78</v>
      </c>
      <c r="H141" s="323">
        <v>79</v>
      </c>
      <c r="I141" s="247">
        <v>83</v>
      </c>
      <c r="J141" s="4">
        <f t="shared" si="104"/>
        <v>1</v>
      </c>
      <c r="K141" s="247">
        <v>11</v>
      </c>
      <c r="L141" s="247">
        <v>98</v>
      </c>
      <c r="M141" s="247">
        <v>96</v>
      </c>
      <c r="N141" s="4">
        <f t="shared" si="105"/>
        <v>2</v>
      </c>
      <c r="O141" s="247">
        <v>180</v>
      </c>
      <c r="P141" s="4">
        <f t="shared" si="102"/>
        <v>1</v>
      </c>
      <c r="Q141" s="247">
        <v>303</v>
      </c>
      <c r="R141" s="333" t="s">
        <v>181</v>
      </c>
      <c r="S141" s="243">
        <v>88</v>
      </c>
      <c r="T141" s="4">
        <f t="shared" si="106"/>
        <v>1</v>
      </c>
      <c r="U141" s="189"/>
      <c r="V141" s="4">
        <f t="shared" si="107"/>
        <v>0</v>
      </c>
      <c r="W141" s="268">
        <v>4161</v>
      </c>
      <c r="X141" s="5">
        <f t="shared" si="108"/>
        <v>4.92</v>
      </c>
      <c r="Y141" s="4">
        <f>IF(W141/(I141-F141)/13&gt;=2.5,1,0)</f>
        <v>1</v>
      </c>
      <c r="Z141" s="268">
        <v>447</v>
      </c>
      <c r="AA141" s="4">
        <f t="shared" si="100"/>
        <v>0</v>
      </c>
      <c r="AB141" s="247">
        <v>98</v>
      </c>
      <c r="AC141" s="4">
        <f t="shared" si="109"/>
        <v>2</v>
      </c>
      <c r="AD141" s="247">
        <v>91</v>
      </c>
      <c r="AE141" s="4">
        <f t="shared" si="103"/>
        <v>2</v>
      </c>
      <c r="AF141" s="268">
        <v>7</v>
      </c>
      <c r="AG141" s="5">
        <f t="shared" ref="AG141:AG160" si="113">AF141/L141</f>
        <v>7.1428571428571425E-2</v>
      </c>
      <c r="AH141" s="4">
        <f t="shared" si="110"/>
        <v>0</v>
      </c>
      <c r="AI141" s="247">
        <v>0</v>
      </c>
      <c r="AJ141" s="165">
        <f t="shared" ref="AJ141:AJ160" si="114">AI141/I141</f>
        <v>0</v>
      </c>
      <c r="AK141" s="4">
        <f t="shared" si="88"/>
        <v>0</v>
      </c>
      <c r="AL141" s="268">
        <v>714</v>
      </c>
      <c r="AM141" s="6">
        <f t="shared" si="111"/>
        <v>32.454545454545453</v>
      </c>
      <c r="AN141" s="4">
        <f t="shared" si="112"/>
        <v>3</v>
      </c>
      <c r="AO141" s="97">
        <f t="shared" ref="AO141:AO146" si="115">J141+N141+P141+T141+V141+Y141+AA141+AC141+AE141+AH141+AK141+AN141</f>
        <v>13</v>
      </c>
      <c r="AP141" s="97">
        <f t="shared" ref="AP141:AP146" si="116">ROUND(AO141/$AO$2*100,0)</f>
        <v>65</v>
      </c>
      <c r="AQ141" s="166" t="str">
        <f t="shared" si="96"/>
        <v>нет</v>
      </c>
      <c r="AR141" s="166" t="str">
        <f t="shared" si="97"/>
        <v>нет</v>
      </c>
      <c r="AS141" s="166" t="str">
        <f t="shared" si="98"/>
        <v>нет</v>
      </c>
    </row>
    <row r="142" spans="1:45" s="7" customFormat="1" ht="30" customHeight="1">
      <c r="A142" s="10">
        <v>42</v>
      </c>
      <c r="B142" s="213" t="s">
        <v>31</v>
      </c>
      <c r="C142" s="271" t="s">
        <v>282</v>
      </c>
      <c r="D142" s="247">
        <v>22</v>
      </c>
      <c r="E142" s="225">
        <v>12</v>
      </c>
      <c r="F142" s="225">
        <v>140</v>
      </c>
      <c r="G142" s="3">
        <v>271</v>
      </c>
      <c r="H142" s="323">
        <v>271</v>
      </c>
      <c r="I142" s="247">
        <v>271</v>
      </c>
      <c r="J142" s="4">
        <f t="shared" si="104"/>
        <v>1</v>
      </c>
      <c r="K142" s="247">
        <v>12</v>
      </c>
      <c r="L142" s="247">
        <v>272</v>
      </c>
      <c r="M142" s="247">
        <v>100</v>
      </c>
      <c r="N142" s="4">
        <f t="shared" si="105"/>
        <v>2</v>
      </c>
      <c r="O142" s="247">
        <v>126</v>
      </c>
      <c r="P142" s="35">
        <f>IF(O142/E142&gt;=9,1,0)</f>
        <v>1</v>
      </c>
      <c r="Q142" s="247">
        <v>268</v>
      </c>
      <c r="R142" s="2" t="s">
        <v>181</v>
      </c>
      <c r="S142" s="247">
        <v>75</v>
      </c>
      <c r="T142" s="4">
        <f t="shared" si="106"/>
        <v>0</v>
      </c>
      <c r="U142" s="189"/>
      <c r="V142" s="4">
        <f t="shared" si="107"/>
        <v>0</v>
      </c>
      <c r="W142" s="268">
        <v>6552</v>
      </c>
      <c r="X142" s="5">
        <f t="shared" si="108"/>
        <v>3.85</v>
      </c>
      <c r="Y142" s="4">
        <f>IF(W142/(I142-F142)/13&gt;=2.5,1,0)</f>
        <v>1</v>
      </c>
      <c r="Z142" s="268">
        <v>872</v>
      </c>
      <c r="AA142" s="4">
        <f t="shared" si="100"/>
        <v>0</v>
      </c>
      <c r="AB142" s="247">
        <v>99</v>
      </c>
      <c r="AC142" s="4">
        <f t="shared" si="109"/>
        <v>2</v>
      </c>
      <c r="AD142" s="247">
        <v>70</v>
      </c>
      <c r="AE142" s="35">
        <f>IF(AD142&gt;=70,2,IF(AD142&gt;=60,1,0))</f>
        <v>2</v>
      </c>
      <c r="AF142" s="268">
        <v>1115</v>
      </c>
      <c r="AG142" s="5">
        <f t="shared" si="113"/>
        <v>4.0992647058823533</v>
      </c>
      <c r="AH142" s="4">
        <f t="shared" si="110"/>
        <v>2</v>
      </c>
      <c r="AI142" s="268">
        <v>5</v>
      </c>
      <c r="AJ142" s="164">
        <f t="shared" si="114"/>
        <v>1.8450184501845018E-2</v>
      </c>
      <c r="AK142" s="4">
        <f t="shared" si="88"/>
        <v>0</v>
      </c>
      <c r="AL142" s="268">
        <v>366</v>
      </c>
      <c r="AM142" s="6">
        <f t="shared" si="111"/>
        <v>16.636363636363637</v>
      </c>
      <c r="AN142" s="4">
        <f t="shared" si="112"/>
        <v>2</v>
      </c>
      <c r="AO142" s="97">
        <f t="shared" si="115"/>
        <v>13</v>
      </c>
      <c r="AP142" s="97">
        <f t="shared" si="116"/>
        <v>65</v>
      </c>
      <c r="AQ142" s="166" t="str">
        <f t="shared" si="96"/>
        <v>нет</v>
      </c>
      <c r="AR142" s="166" t="str">
        <f t="shared" si="97"/>
        <v>нет</v>
      </c>
      <c r="AS142" s="166" t="str">
        <f t="shared" si="98"/>
        <v>нет</v>
      </c>
    </row>
    <row r="143" spans="1:45" s="7" customFormat="1" ht="30" hidden="1" customHeight="1">
      <c r="A143" s="10">
        <v>78</v>
      </c>
      <c r="B143" s="213" t="s">
        <v>152</v>
      </c>
      <c r="C143" s="272" t="s">
        <v>316</v>
      </c>
      <c r="D143" s="310">
        <v>77</v>
      </c>
      <c r="E143" s="225">
        <v>39</v>
      </c>
      <c r="F143" s="225">
        <v>179</v>
      </c>
      <c r="G143" s="3">
        <v>972</v>
      </c>
      <c r="H143" s="323">
        <v>984</v>
      </c>
      <c r="I143" s="310">
        <v>979</v>
      </c>
      <c r="J143" s="4">
        <f t="shared" si="104"/>
        <v>1</v>
      </c>
      <c r="K143" s="310">
        <v>68</v>
      </c>
      <c r="L143" s="286">
        <v>1120</v>
      </c>
      <c r="M143" s="310">
        <v>99</v>
      </c>
      <c r="N143" s="4">
        <f t="shared" si="105"/>
        <v>2</v>
      </c>
      <c r="O143" s="286">
        <v>1506</v>
      </c>
      <c r="P143" s="4">
        <f t="shared" ref="P143:P151" si="117">IF(O143/E143&gt;=13,1,0)</f>
        <v>1</v>
      </c>
      <c r="Q143" s="286">
        <v>1808</v>
      </c>
      <c r="R143" s="72" t="s">
        <v>181</v>
      </c>
      <c r="S143" s="286">
        <v>89</v>
      </c>
      <c r="T143" s="4">
        <f t="shared" si="106"/>
        <v>1</v>
      </c>
      <c r="U143" s="189"/>
      <c r="V143" s="4">
        <f t="shared" si="107"/>
        <v>0</v>
      </c>
      <c r="W143" s="286">
        <v>33190</v>
      </c>
      <c r="X143" s="5">
        <f t="shared" si="108"/>
        <v>3.19</v>
      </c>
      <c r="Y143" s="4">
        <f>IF(W143/(I143-F143)/13&gt;=2.5,1,0)</f>
        <v>1</v>
      </c>
      <c r="Z143" s="286">
        <v>9363</v>
      </c>
      <c r="AA143" s="4">
        <f t="shared" si="100"/>
        <v>1</v>
      </c>
      <c r="AB143" s="310">
        <v>78</v>
      </c>
      <c r="AC143" s="4">
        <f t="shared" si="109"/>
        <v>0</v>
      </c>
      <c r="AD143" s="310">
        <v>64</v>
      </c>
      <c r="AE143" s="4">
        <f t="shared" ref="AE143:AE151" si="118">IF(AD143&gt;=90,2,IF(AD143&gt;=80,1,0))</f>
        <v>0</v>
      </c>
      <c r="AF143" s="286">
        <v>5163</v>
      </c>
      <c r="AG143" s="5">
        <f t="shared" si="113"/>
        <v>4.6098214285714283</v>
      </c>
      <c r="AH143" s="4">
        <f t="shared" si="110"/>
        <v>2</v>
      </c>
      <c r="AI143" s="286">
        <v>3460</v>
      </c>
      <c r="AJ143" s="165">
        <f t="shared" si="114"/>
        <v>3.5342185903983658</v>
      </c>
      <c r="AK143" s="4">
        <f t="shared" ref="AK143:AK174" si="119">IF(AJ143&gt;=4,2,IF(AJ143&gt;1,1,0))</f>
        <v>1</v>
      </c>
      <c r="AL143" s="286">
        <v>3985</v>
      </c>
      <c r="AM143" s="6">
        <f t="shared" si="111"/>
        <v>51.753246753246756</v>
      </c>
      <c r="AN143" s="4">
        <f t="shared" si="112"/>
        <v>3</v>
      </c>
      <c r="AO143" s="97">
        <f t="shared" si="115"/>
        <v>13</v>
      </c>
      <c r="AP143" s="97">
        <f t="shared" si="116"/>
        <v>65</v>
      </c>
      <c r="AQ143" s="166" t="str">
        <f t="shared" si="96"/>
        <v>нет</v>
      </c>
      <c r="AR143" s="166" t="str">
        <f t="shared" si="97"/>
        <v>нет</v>
      </c>
      <c r="AS143" s="166" t="str">
        <f t="shared" si="98"/>
        <v>нет</v>
      </c>
    </row>
    <row r="144" spans="1:45" s="7" customFormat="1" ht="30" hidden="1" customHeight="1">
      <c r="A144" s="10">
        <v>81</v>
      </c>
      <c r="B144" s="42" t="s">
        <v>30</v>
      </c>
      <c r="C144" s="269" t="s">
        <v>323</v>
      </c>
      <c r="D144" s="189">
        <v>23</v>
      </c>
      <c r="E144" s="225">
        <v>11</v>
      </c>
      <c r="F144" s="225">
        <v>16</v>
      </c>
      <c r="G144" s="3">
        <v>105</v>
      </c>
      <c r="H144" s="323">
        <v>105</v>
      </c>
      <c r="I144" s="189">
        <v>102</v>
      </c>
      <c r="J144" s="4">
        <f t="shared" si="104"/>
        <v>1</v>
      </c>
      <c r="K144" s="189">
        <v>19</v>
      </c>
      <c r="L144" s="189">
        <v>89</v>
      </c>
      <c r="M144" s="189">
        <v>100</v>
      </c>
      <c r="N144" s="4">
        <f t="shared" si="105"/>
        <v>2</v>
      </c>
      <c r="O144" s="189">
        <v>311</v>
      </c>
      <c r="P144" s="4">
        <f t="shared" si="117"/>
        <v>1</v>
      </c>
      <c r="Q144" s="189">
        <v>502</v>
      </c>
      <c r="R144" s="292">
        <v>94</v>
      </c>
      <c r="S144" s="189">
        <v>94</v>
      </c>
      <c r="T144" s="4">
        <f t="shared" si="106"/>
        <v>2</v>
      </c>
      <c r="U144" s="189"/>
      <c r="V144" s="4">
        <f t="shared" si="107"/>
        <v>0</v>
      </c>
      <c r="W144" s="189">
        <v>5643</v>
      </c>
      <c r="X144" s="5">
        <f t="shared" si="108"/>
        <v>5.05</v>
      </c>
      <c r="Y144" s="4">
        <f>IF(W144/(I144-F144)/13&gt;=2.5,1,0)</f>
        <v>1</v>
      </c>
      <c r="Z144" s="189">
        <v>1247</v>
      </c>
      <c r="AA144" s="4">
        <f t="shared" si="100"/>
        <v>1</v>
      </c>
      <c r="AB144" s="189">
        <v>80</v>
      </c>
      <c r="AC144" s="4">
        <f t="shared" si="109"/>
        <v>1</v>
      </c>
      <c r="AD144" s="189">
        <v>73</v>
      </c>
      <c r="AE144" s="4">
        <f t="shared" si="118"/>
        <v>0</v>
      </c>
      <c r="AF144" s="189">
        <v>222</v>
      </c>
      <c r="AG144" s="5">
        <f t="shared" si="113"/>
        <v>2.49438202247191</v>
      </c>
      <c r="AH144" s="4">
        <f t="shared" si="110"/>
        <v>1</v>
      </c>
      <c r="AI144" s="189">
        <v>113</v>
      </c>
      <c r="AJ144" s="165">
        <f t="shared" si="114"/>
        <v>1.107843137254902</v>
      </c>
      <c r="AK144" s="4">
        <f t="shared" si="119"/>
        <v>1</v>
      </c>
      <c r="AL144" s="189">
        <v>481</v>
      </c>
      <c r="AM144" s="6">
        <f t="shared" si="111"/>
        <v>20.913043478260871</v>
      </c>
      <c r="AN144" s="4">
        <f t="shared" si="112"/>
        <v>2</v>
      </c>
      <c r="AO144" s="97">
        <f t="shared" si="115"/>
        <v>13</v>
      </c>
      <c r="AP144" s="97">
        <f t="shared" si="116"/>
        <v>65</v>
      </c>
      <c r="AQ144" s="166" t="str">
        <f t="shared" si="96"/>
        <v>нет</v>
      </c>
      <c r="AR144" s="166" t="str">
        <f t="shared" si="97"/>
        <v>нет</v>
      </c>
      <c r="AS144" s="166" t="str">
        <f t="shared" si="98"/>
        <v>нет</v>
      </c>
    </row>
    <row r="145" spans="1:45" s="7" customFormat="1" ht="30" customHeight="1">
      <c r="A145" s="10">
        <v>82</v>
      </c>
      <c r="B145" s="42" t="s">
        <v>28</v>
      </c>
      <c r="C145" s="269" t="s">
        <v>324</v>
      </c>
      <c r="D145" s="189">
        <v>35</v>
      </c>
      <c r="E145" s="225">
        <v>15</v>
      </c>
      <c r="F145" s="225">
        <v>59</v>
      </c>
      <c r="G145" s="3">
        <v>316</v>
      </c>
      <c r="H145" s="323">
        <v>315</v>
      </c>
      <c r="I145" s="189">
        <v>327</v>
      </c>
      <c r="J145" s="4">
        <f t="shared" si="104"/>
        <v>1</v>
      </c>
      <c r="K145" s="189">
        <v>21</v>
      </c>
      <c r="L145" s="189">
        <v>283</v>
      </c>
      <c r="M145" s="189">
        <v>98</v>
      </c>
      <c r="N145" s="4">
        <f t="shared" si="105"/>
        <v>2</v>
      </c>
      <c r="O145" s="189">
        <v>1067</v>
      </c>
      <c r="P145" s="4">
        <f t="shared" si="117"/>
        <v>1</v>
      </c>
      <c r="Q145" s="189">
        <v>535</v>
      </c>
      <c r="R145" s="292" t="s">
        <v>240</v>
      </c>
      <c r="S145" s="189">
        <v>62</v>
      </c>
      <c r="T145" s="4">
        <f t="shared" si="106"/>
        <v>0</v>
      </c>
      <c r="U145" s="189"/>
      <c r="V145" s="4">
        <f t="shared" si="107"/>
        <v>0</v>
      </c>
      <c r="W145" s="189">
        <v>11883</v>
      </c>
      <c r="X145" s="5">
        <f t="shared" si="108"/>
        <v>3.41</v>
      </c>
      <c r="Y145" s="4">
        <f>IF(W145/(I145-F145)/13&gt;=2.5,1,0)</f>
        <v>1</v>
      </c>
      <c r="Z145" s="189">
        <v>4535</v>
      </c>
      <c r="AA145" s="4">
        <f t="shared" si="100"/>
        <v>1</v>
      </c>
      <c r="AB145" s="189">
        <v>88</v>
      </c>
      <c r="AC145" s="4">
        <f t="shared" si="109"/>
        <v>1</v>
      </c>
      <c r="AD145" s="189">
        <v>55</v>
      </c>
      <c r="AE145" s="4">
        <f t="shared" si="118"/>
        <v>0</v>
      </c>
      <c r="AF145" s="189">
        <v>1658</v>
      </c>
      <c r="AG145" s="5">
        <f t="shared" si="113"/>
        <v>5.8586572438162543</v>
      </c>
      <c r="AH145" s="4">
        <f t="shared" si="110"/>
        <v>2</v>
      </c>
      <c r="AI145" s="189">
        <v>1145</v>
      </c>
      <c r="AJ145" s="165">
        <f t="shared" si="114"/>
        <v>3.5015290519877675</v>
      </c>
      <c r="AK145" s="4">
        <f t="shared" si="119"/>
        <v>1</v>
      </c>
      <c r="AL145" s="189">
        <v>879</v>
      </c>
      <c r="AM145" s="6">
        <f t="shared" si="111"/>
        <v>25.114285714285714</v>
      </c>
      <c r="AN145" s="4">
        <f t="shared" si="112"/>
        <v>3</v>
      </c>
      <c r="AO145" s="97">
        <f t="shared" si="115"/>
        <v>13</v>
      </c>
      <c r="AP145" s="97">
        <f t="shared" si="116"/>
        <v>65</v>
      </c>
      <c r="AQ145" s="166" t="str">
        <f t="shared" si="96"/>
        <v>нет</v>
      </c>
      <c r="AR145" s="166" t="str">
        <f t="shared" si="97"/>
        <v>нет</v>
      </c>
      <c r="AS145" s="166" t="str">
        <f t="shared" si="98"/>
        <v>нет</v>
      </c>
    </row>
    <row r="146" spans="1:45" s="7" customFormat="1" ht="30" hidden="1" customHeight="1">
      <c r="A146" s="10">
        <v>153</v>
      </c>
      <c r="B146" s="40" t="s">
        <v>207</v>
      </c>
      <c r="C146" s="276" t="s">
        <v>369</v>
      </c>
      <c r="D146" s="189">
        <v>20</v>
      </c>
      <c r="E146" s="225">
        <v>11</v>
      </c>
      <c r="F146" s="225">
        <v>33</v>
      </c>
      <c r="G146" s="3">
        <v>168</v>
      </c>
      <c r="H146" s="256">
        <v>187</v>
      </c>
      <c r="I146" s="189">
        <v>173</v>
      </c>
      <c r="J146" s="4">
        <f t="shared" si="104"/>
        <v>1</v>
      </c>
      <c r="K146" s="189">
        <v>11</v>
      </c>
      <c r="L146" s="189">
        <v>194</v>
      </c>
      <c r="M146" s="189">
        <v>99</v>
      </c>
      <c r="N146" s="4">
        <f t="shared" si="105"/>
        <v>2</v>
      </c>
      <c r="O146" s="189">
        <v>360</v>
      </c>
      <c r="P146" s="4">
        <f t="shared" si="117"/>
        <v>1</v>
      </c>
      <c r="Q146" s="189">
        <v>327</v>
      </c>
      <c r="R146" s="175" t="s">
        <v>181</v>
      </c>
      <c r="S146" s="189">
        <v>89</v>
      </c>
      <c r="T146" s="4">
        <f t="shared" si="106"/>
        <v>1</v>
      </c>
      <c r="U146" s="189"/>
      <c r="V146" s="4">
        <f t="shared" si="107"/>
        <v>0</v>
      </c>
      <c r="W146" s="189">
        <v>4602</v>
      </c>
      <c r="X146" s="5">
        <f t="shared" si="108"/>
        <v>2.5299999999999998</v>
      </c>
      <c r="Y146" s="4">
        <f>IF(W146/(I146-F146)/13&gt;=5/2,1,0)</f>
        <v>1</v>
      </c>
      <c r="Z146" s="189">
        <v>1208</v>
      </c>
      <c r="AA146" s="4">
        <f t="shared" si="100"/>
        <v>1</v>
      </c>
      <c r="AB146" s="189">
        <v>83</v>
      </c>
      <c r="AC146" s="4">
        <f t="shared" si="109"/>
        <v>1</v>
      </c>
      <c r="AD146" s="189">
        <v>62</v>
      </c>
      <c r="AE146" s="4">
        <f t="shared" si="118"/>
        <v>0</v>
      </c>
      <c r="AF146" s="189">
        <v>857</v>
      </c>
      <c r="AG146" s="5">
        <f t="shared" si="113"/>
        <v>4.4175257731958766</v>
      </c>
      <c r="AH146" s="4">
        <f t="shared" si="110"/>
        <v>2</v>
      </c>
      <c r="AI146" s="189">
        <v>489</v>
      </c>
      <c r="AJ146" s="165">
        <f t="shared" si="114"/>
        <v>2.8265895953757227</v>
      </c>
      <c r="AK146" s="4">
        <f t="shared" si="119"/>
        <v>1</v>
      </c>
      <c r="AL146" s="189">
        <v>389</v>
      </c>
      <c r="AM146" s="6">
        <f t="shared" si="111"/>
        <v>19.45</v>
      </c>
      <c r="AN146" s="4">
        <f t="shared" si="112"/>
        <v>2</v>
      </c>
      <c r="AO146" s="97">
        <f t="shared" si="115"/>
        <v>13</v>
      </c>
      <c r="AP146" s="97">
        <f t="shared" si="116"/>
        <v>65</v>
      </c>
      <c r="AQ146" s="166" t="str">
        <f t="shared" si="96"/>
        <v>нет</v>
      </c>
      <c r="AR146" s="166" t="str">
        <f t="shared" si="97"/>
        <v>нет</v>
      </c>
      <c r="AS146" s="166" t="str">
        <f t="shared" si="98"/>
        <v>нет</v>
      </c>
    </row>
    <row r="147" spans="1:45" s="7" customFormat="1" ht="30" customHeight="1">
      <c r="A147" s="10">
        <v>116</v>
      </c>
      <c r="B147" s="298" t="s">
        <v>67</v>
      </c>
      <c r="C147" s="277" t="s">
        <v>355</v>
      </c>
      <c r="D147" s="243">
        <v>12</v>
      </c>
      <c r="E147" s="225">
        <v>6</v>
      </c>
      <c r="F147" s="225">
        <v>0</v>
      </c>
      <c r="G147" s="3">
        <v>63</v>
      </c>
      <c r="H147" s="325">
        <v>63</v>
      </c>
      <c r="I147" s="243">
        <v>64</v>
      </c>
      <c r="J147" s="4">
        <f t="shared" si="104"/>
        <v>1</v>
      </c>
      <c r="K147" s="243">
        <v>5</v>
      </c>
      <c r="L147" s="243">
        <v>52</v>
      </c>
      <c r="M147" s="243">
        <v>73</v>
      </c>
      <c r="N147" s="135">
        <f t="shared" si="105"/>
        <v>0</v>
      </c>
      <c r="O147" s="243">
        <v>95</v>
      </c>
      <c r="P147" s="4">
        <f t="shared" si="117"/>
        <v>1</v>
      </c>
      <c r="Q147" s="243">
        <v>116</v>
      </c>
      <c r="R147" s="158" t="s">
        <v>183</v>
      </c>
      <c r="S147" s="257"/>
      <c r="T147" s="190">
        <f t="shared" si="106"/>
        <v>0</v>
      </c>
      <c r="U147" s="189"/>
      <c r="V147" s="4">
        <f t="shared" si="107"/>
        <v>0</v>
      </c>
      <c r="W147" s="243">
        <v>1681</v>
      </c>
      <c r="X147" s="5">
        <f t="shared" si="108"/>
        <v>2.02</v>
      </c>
      <c r="Y147" s="86">
        <f>IF(W147/(I147-F147)/13&gt;=1.5,1,0)</f>
        <v>1</v>
      </c>
      <c r="Z147" s="243">
        <v>690</v>
      </c>
      <c r="AA147" s="86">
        <f>IF(Z147/H147&gt;=3,1,0)</f>
        <v>1</v>
      </c>
      <c r="AB147" s="243">
        <v>83</v>
      </c>
      <c r="AC147" s="4">
        <f t="shared" si="109"/>
        <v>1</v>
      </c>
      <c r="AD147" s="243">
        <v>84</v>
      </c>
      <c r="AE147" s="4">
        <f t="shared" si="118"/>
        <v>1</v>
      </c>
      <c r="AF147" s="243">
        <v>61</v>
      </c>
      <c r="AG147" s="5">
        <f t="shared" si="113"/>
        <v>1.1730769230769231</v>
      </c>
      <c r="AH147" s="135">
        <f t="shared" si="110"/>
        <v>1</v>
      </c>
      <c r="AI147" s="243">
        <v>55</v>
      </c>
      <c r="AJ147" s="165">
        <f t="shared" si="114"/>
        <v>0.859375</v>
      </c>
      <c r="AK147" s="4">
        <f t="shared" si="119"/>
        <v>0</v>
      </c>
      <c r="AL147" s="243">
        <v>189</v>
      </c>
      <c r="AM147" s="6">
        <f t="shared" si="111"/>
        <v>15.75</v>
      </c>
      <c r="AN147" s="4">
        <f t="shared" si="112"/>
        <v>2</v>
      </c>
      <c r="AO147" s="99">
        <f>J147+P147+T147+V147+Y147+AA147+AC147+AE147+AN147+AK147</f>
        <v>8</v>
      </c>
      <c r="AP147" s="279">
        <f>ROUND(AO147/($AO$2-$N$2-$AH$2-T133)*100,0)</f>
        <v>53</v>
      </c>
      <c r="AQ147" s="166" t="str">
        <f t="shared" si="96"/>
        <v>нет</v>
      </c>
      <c r="AR147" s="166" t="str">
        <f t="shared" si="97"/>
        <v>нет</v>
      </c>
      <c r="AS147" s="166" t="str">
        <f t="shared" si="98"/>
        <v>нет</v>
      </c>
    </row>
    <row r="148" spans="1:45" s="7" customFormat="1" ht="30" customHeight="1">
      <c r="A148" s="10">
        <v>32</v>
      </c>
      <c r="B148" s="213" t="s">
        <v>226</v>
      </c>
      <c r="C148" s="271" t="s">
        <v>276</v>
      </c>
      <c r="D148" s="247">
        <v>21</v>
      </c>
      <c r="E148" s="315">
        <v>11</v>
      </c>
      <c r="F148" s="315">
        <v>31</v>
      </c>
      <c r="G148" s="316">
        <v>127</v>
      </c>
      <c r="H148" s="323">
        <v>128</v>
      </c>
      <c r="I148" s="247">
        <v>127</v>
      </c>
      <c r="J148" s="4">
        <f t="shared" si="104"/>
        <v>1</v>
      </c>
      <c r="K148" s="247">
        <v>11</v>
      </c>
      <c r="L148" s="268">
        <v>156</v>
      </c>
      <c r="M148" s="247">
        <v>100</v>
      </c>
      <c r="N148" s="4">
        <f t="shared" si="105"/>
        <v>2</v>
      </c>
      <c r="O148" s="268">
        <v>396</v>
      </c>
      <c r="P148" s="4">
        <f t="shared" si="117"/>
        <v>1</v>
      </c>
      <c r="Q148" s="268">
        <v>356</v>
      </c>
      <c r="R148" s="333" t="s">
        <v>181</v>
      </c>
      <c r="S148" s="247">
        <v>71</v>
      </c>
      <c r="T148" s="4">
        <f t="shared" si="106"/>
        <v>0</v>
      </c>
      <c r="U148" s="189"/>
      <c r="V148" s="4">
        <f t="shared" si="107"/>
        <v>0</v>
      </c>
      <c r="W148" s="268">
        <v>4838</v>
      </c>
      <c r="X148" s="5">
        <f t="shared" si="108"/>
        <v>3.88</v>
      </c>
      <c r="Y148" s="4">
        <f>IF(W148/(I148-F148)/13&gt;=2.5,1,0)</f>
        <v>1</v>
      </c>
      <c r="Z148" s="268">
        <v>1317</v>
      </c>
      <c r="AA148" s="4">
        <f t="shared" ref="AA148:AA160" si="120">IF(Z148/I148&gt;=6,1,0)</f>
        <v>1</v>
      </c>
      <c r="AB148" s="247">
        <v>92</v>
      </c>
      <c r="AC148" s="4">
        <f t="shared" si="109"/>
        <v>2</v>
      </c>
      <c r="AD148" s="247">
        <v>52</v>
      </c>
      <c r="AE148" s="4">
        <f t="shared" si="118"/>
        <v>0</v>
      </c>
      <c r="AF148" s="268">
        <v>85</v>
      </c>
      <c r="AG148" s="5">
        <f t="shared" si="113"/>
        <v>0.54487179487179482</v>
      </c>
      <c r="AH148" s="4">
        <f t="shared" si="110"/>
        <v>0</v>
      </c>
      <c r="AI148" s="268">
        <v>313</v>
      </c>
      <c r="AJ148" s="165">
        <f t="shared" si="114"/>
        <v>2.4645669291338583</v>
      </c>
      <c r="AK148" s="4">
        <f t="shared" si="119"/>
        <v>1</v>
      </c>
      <c r="AL148" s="268">
        <v>618</v>
      </c>
      <c r="AM148" s="6">
        <f t="shared" si="111"/>
        <v>29.428571428571427</v>
      </c>
      <c r="AN148" s="4">
        <f t="shared" si="112"/>
        <v>3</v>
      </c>
      <c r="AO148" s="97">
        <f>J148+N148+P148+T148+V148+Y148+AA148+AC148+AE148+AH148+AK148+AN148</f>
        <v>12</v>
      </c>
      <c r="AP148" s="97">
        <f>ROUND(AO148/$AO$2*100,0)</f>
        <v>60</v>
      </c>
      <c r="AQ148" s="166" t="str">
        <f t="shared" si="96"/>
        <v>нет</v>
      </c>
      <c r="AR148" s="166" t="str">
        <f t="shared" si="97"/>
        <v>нет</v>
      </c>
      <c r="AS148" s="166" t="str">
        <f t="shared" si="98"/>
        <v>нет</v>
      </c>
    </row>
    <row r="149" spans="1:45" s="7" customFormat="1" ht="30" customHeight="1">
      <c r="A149" s="10">
        <v>70</v>
      </c>
      <c r="B149" s="213" t="s">
        <v>45</v>
      </c>
      <c r="C149" s="271" t="s">
        <v>307</v>
      </c>
      <c r="D149" s="247">
        <v>16</v>
      </c>
      <c r="E149" s="225">
        <v>6</v>
      </c>
      <c r="F149" s="225">
        <v>0</v>
      </c>
      <c r="G149" s="3">
        <v>109</v>
      </c>
      <c r="H149" s="323">
        <v>123</v>
      </c>
      <c r="I149" s="247">
        <v>123</v>
      </c>
      <c r="J149" s="4">
        <f t="shared" si="104"/>
        <v>1</v>
      </c>
      <c r="K149" s="247">
        <v>6</v>
      </c>
      <c r="L149" s="247">
        <v>119</v>
      </c>
      <c r="M149" s="247">
        <v>80</v>
      </c>
      <c r="N149" s="135">
        <f t="shared" si="105"/>
        <v>1</v>
      </c>
      <c r="O149" s="247">
        <v>115</v>
      </c>
      <c r="P149" s="4">
        <f t="shared" si="117"/>
        <v>1</v>
      </c>
      <c r="Q149" s="247">
        <v>168</v>
      </c>
      <c r="R149" s="158" t="s">
        <v>183</v>
      </c>
      <c r="S149" s="249"/>
      <c r="T149" s="190">
        <f t="shared" si="106"/>
        <v>0</v>
      </c>
      <c r="U149" s="189"/>
      <c r="V149" s="4">
        <f t="shared" si="107"/>
        <v>0</v>
      </c>
      <c r="W149" s="268">
        <v>1390</v>
      </c>
      <c r="X149" s="5">
        <f t="shared" si="108"/>
        <v>0.87</v>
      </c>
      <c r="Y149" s="86">
        <f>IF(W149/(I149-F149)/13&gt;=1.5,1,0)</f>
        <v>0</v>
      </c>
      <c r="Z149" s="268">
        <v>1545</v>
      </c>
      <c r="AA149" s="4">
        <f t="shared" si="120"/>
        <v>1</v>
      </c>
      <c r="AB149" s="247">
        <v>93</v>
      </c>
      <c r="AC149" s="4">
        <f t="shared" si="109"/>
        <v>2</v>
      </c>
      <c r="AD149" s="247">
        <v>89</v>
      </c>
      <c r="AE149" s="4">
        <f t="shared" si="118"/>
        <v>1</v>
      </c>
      <c r="AF149" s="268">
        <v>0</v>
      </c>
      <c r="AG149" s="5">
        <f t="shared" si="113"/>
        <v>0</v>
      </c>
      <c r="AH149" s="135">
        <f t="shared" si="110"/>
        <v>0</v>
      </c>
      <c r="AI149" s="268">
        <v>131</v>
      </c>
      <c r="AJ149" s="165">
        <f t="shared" si="114"/>
        <v>1.065040650406504</v>
      </c>
      <c r="AK149" s="4">
        <f t="shared" si="119"/>
        <v>1</v>
      </c>
      <c r="AL149" s="268">
        <v>268</v>
      </c>
      <c r="AM149" s="6">
        <f t="shared" si="111"/>
        <v>16.75</v>
      </c>
      <c r="AN149" s="4">
        <f t="shared" si="112"/>
        <v>2</v>
      </c>
      <c r="AO149" s="99">
        <f>J149+P149+T149+V149+Y149+AA149+AC149+AE149+AN149+AK149</f>
        <v>9</v>
      </c>
      <c r="AP149" s="275">
        <f>ROUND(AO149/($AO$2-$N$2-$AH$2-T137)*100,0)</f>
        <v>69</v>
      </c>
      <c r="AQ149" s="166" t="str">
        <f t="shared" si="96"/>
        <v>нет</v>
      </c>
      <c r="AR149" s="166" t="str">
        <f t="shared" si="97"/>
        <v>нет</v>
      </c>
      <c r="AS149" s="166" t="str">
        <f t="shared" si="98"/>
        <v>нет</v>
      </c>
    </row>
    <row r="150" spans="1:45" s="7" customFormat="1" ht="30" customHeight="1">
      <c r="A150" s="10">
        <v>71</v>
      </c>
      <c r="B150" s="213" t="s">
        <v>44</v>
      </c>
      <c r="C150" s="271" t="s">
        <v>312</v>
      </c>
      <c r="D150" s="247">
        <v>17</v>
      </c>
      <c r="E150" s="225">
        <v>8</v>
      </c>
      <c r="F150" s="225">
        <v>3</v>
      </c>
      <c r="G150" s="3">
        <v>17</v>
      </c>
      <c r="H150" s="323">
        <v>17</v>
      </c>
      <c r="I150" s="247">
        <v>17</v>
      </c>
      <c r="J150" s="4">
        <f t="shared" si="104"/>
        <v>1</v>
      </c>
      <c r="K150" s="247">
        <v>10</v>
      </c>
      <c r="L150" s="247">
        <v>25</v>
      </c>
      <c r="M150" s="247">
        <v>100</v>
      </c>
      <c r="N150" s="4">
        <f t="shared" si="105"/>
        <v>2</v>
      </c>
      <c r="O150" s="247">
        <v>239</v>
      </c>
      <c r="P150" s="4">
        <f t="shared" si="117"/>
        <v>1</v>
      </c>
      <c r="Q150" s="247">
        <v>271</v>
      </c>
      <c r="R150" s="167" t="s">
        <v>181</v>
      </c>
      <c r="S150" s="247">
        <v>70</v>
      </c>
      <c r="T150" s="4">
        <f t="shared" si="106"/>
        <v>0</v>
      </c>
      <c r="U150" s="189"/>
      <c r="V150" s="4">
        <f t="shared" si="107"/>
        <v>0</v>
      </c>
      <c r="W150" s="268">
        <v>821</v>
      </c>
      <c r="X150" s="5">
        <f t="shared" si="108"/>
        <v>4.51</v>
      </c>
      <c r="Y150" s="4">
        <f t="shared" ref="Y150:Y160" si="121">IF(W150/(I150-F150)/13&gt;=2.5,1,0)</f>
        <v>1</v>
      </c>
      <c r="Z150" s="268">
        <v>32</v>
      </c>
      <c r="AA150" s="4">
        <f t="shared" si="120"/>
        <v>0</v>
      </c>
      <c r="AB150" s="247">
        <v>99</v>
      </c>
      <c r="AC150" s="4">
        <f t="shared" si="109"/>
        <v>2</v>
      </c>
      <c r="AD150" s="247">
        <v>100</v>
      </c>
      <c r="AE150" s="4">
        <f t="shared" si="118"/>
        <v>2</v>
      </c>
      <c r="AF150" s="268">
        <v>21</v>
      </c>
      <c r="AG150" s="5">
        <f t="shared" si="113"/>
        <v>0.84</v>
      </c>
      <c r="AH150" s="4">
        <f t="shared" si="110"/>
        <v>0</v>
      </c>
      <c r="AI150" s="268">
        <v>31</v>
      </c>
      <c r="AJ150" s="165">
        <f t="shared" si="114"/>
        <v>1.8235294117647058</v>
      </c>
      <c r="AK150" s="4">
        <f t="shared" si="119"/>
        <v>1</v>
      </c>
      <c r="AL150" s="268">
        <v>286</v>
      </c>
      <c r="AM150" s="6">
        <f t="shared" si="111"/>
        <v>16.823529411764707</v>
      </c>
      <c r="AN150" s="4">
        <f t="shared" si="112"/>
        <v>2</v>
      </c>
      <c r="AO150" s="97">
        <f t="shared" ref="AO150:AO160" si="122">J150+N150+P150+T150+V150+Y150+AA150+AC150+AE150+AH150+AK150+AN150</f>
        <v>12</v>
      </c>
      <c r="AP150" s="97">
        <f t="shared" ref="AP150:AP161" si="123">ROUND(AO150/$AO$2*100,0)</f>
        <v>60</v>
      </c>
      <c r="AQ150" s="166" t="str">
        <f t="shared" si="96"/>
        <v>нет</v>
      </c>
      <c r="AR150" s="166" t="str">
        <f t="shared" si="97"/>
        <v>нет</v>
      </c>
      <c r="AS150" s="166" t="str">
        <f t="shared" si="98"/>
        <v>нет</v>
      </c>
    </row>
    <row r="151" spans="1:45" s="7" customFormat="1" ht="30" hidden="1" customHeight="1">
      <c r="A151" s="10">
        <v>12</v>
      </c>
      <c r="B151" s="42" t="s">
        <v>51</v>
      </c>
      <c r="C151" s="269" t="s">
        <v>251</v>
      </c>
      <c r="D151" s="247">
        <v>20</v>
      </c>
      <c r="E151" s="225">
        <v>11</v>
      </c>
      <c r="F151" s="225">
        <v>18</v>
      </c>
      <c r="G151" s="3">
        <v>88</v>
      </c>
      <c r="H151" s="323">
        <v>88</v>
      </c>
      <c r="I151" s="247">
        <v>90</v>
      </c>
      <c r="J151" s="4">
        <f t="shared" si="104"/>
        <v>1</v>
      </c>
      <c r="K151" s="247">
        <v>11</v>
      </c>
      <c r="L151" s="247">
        <v>90</v>
      </c>
      <c r="M151" s="247">
        <v>100</v>
      </c>
      <c r="N151" s="4">
        <f t="shared" si="105"/>
        <v>2</v>
      </c>
      <c r="O151" s="247">
        <v>179</v>
      </c>
      <c r="P151" s="4">
        <f t="shared" si="117"/>
        <v>1</v>
      </c>
      <c r="Q151" s="247">
        <v>307</v>
      </c>
      <c r="R151" s="333" t="s">
        <v>181</v>
      </c>
      <c r="S151" s="243">
        <v>83</v>
      </c>
      <c r="T151" s="4">
        <f t="shared" si="106"/>
        <v>1</v>
      </c>
      <c r="U151" s="189"/>
      <c r="V151" s="4">
        <f t="shared" si="107"/>
        <v>0</v>
      </c>
      <c r="W151" s="268">
        <v>4133</v>
      </c>
      <c r="X151" s="5">
        <f t="shared" si="108"/>
        <v>4.42</v>
      </c>
      <c r="Y151" s="4">
        <f t="shared" si="121"/>
        <v>1</v>
      </c>
      <c r="Z151" s="268">
        <v>807</v>
      </c>
      <c r="AA151" s="4">
        <f t="shared" si="120"/>
        <v>1</v>
      </c>
      <c r="AB151" s="247">
        <v>84</v>
      </c>
      <c r="AC151" s="4">
        <f t="shared" si="109"/>
        <v>1</v>
      </c>
      <c r="AD151" s="247">
        <v>66</v>
      </c>
      <c r="AE151" s="4">
        <f t="shared" si="118"/>
        <v>0</v>
      </c>
      <c r="AF151" s="268">
        <v>55</v>
      </c>
      <c r="AG151" s="5">
        <f t="shared" si="113"/>
        <v>0.61111111111111116</v>
      </c>
      <c r="AH151" s="4">
        <f t="shared" si="110"/>
        <v>0</v>
      </c>
      <c r="AI151" s="268">
        <v>231</v>
      </c>
      <c r="AJ151" s="165">
        <f t="shared" si="114"/>
        <v>2.5666666666666669</v>
      </c>
      <c r="AK151" s="4">
        <f t="shared" si="119"/>
        <v>1</v>
      </c>
      <c r="AL151" s="268">
        <v>368</v>
      </c>
      <c r="AM151" s="6">
        <f t="shared" si="111"/>
        <v>18.399999999999999</v>
      </c>
      <c r="AN151" s="4">
        <f t="shared" si="112"/>
        <v>2</v>
      </c>
      <c r="AO151" s="97">
        <f t="shared" si="122"/>
        <v>11</v>
      </c>
      <c r="AP151" s="97">
        <f t="shared" si="123"/>
        <v>55</v>
      </c>
      <c r="AQ151" s="166" t="str">
        <f t="shared" si="96"/>
        <v>нет</v>
      </c>
      <c r="AR151" s="166" t="str">
        <f t="shared" si="97"/>
        <v>нет</v>
      </c>
      <c r="AS151" s="166" t="str">
        <f t="shared" si="98"/>
        <v>нет</v>
      </c>
    </row>
    <row r="152" spans="1:45" s="7" customFormat="1" ht="30" customHeight="1">
      <c r="A152" s="10">
        <v>33</v>
      </c>
      <c r="B152" s="213" t="s">
        <v>233</v>
      </c>
      <c r="C152" s="271" t="s">
        <v>269</v>
      </c>
      <c r="D152" s="247">
        <v>21</v>
      </c>
      <c r="E152" s="315">
        <v>7</v>
      </c>
      <c r="F152" s="315">
        <v>106</v>
      </c>
      <c r="G152" s="316">
        <v>181</v>
      </c>
      <c r="H152" s="323">
        <v>180</v>
      </c>
      <c r="I152" s="247">
        <v>179</v>
      </c>
      <c r="J152" s="4">
        <f t="shared" si="104"/>
        <v>1</v>
      </c>
      <c r="K152" s="247">
        <v>7</v>
      </c>
      <c r="L152" s="268">
        <v>204</v>
      </c>
      <c r="M152" s="247">
        <v>98</v>
      </c>
      <c r="N152" s="4">
        <f t="shared" si="105"/>
        <v>2</v>
      </c>
      <c r="O152" s="268">
        <v>216</v>
      </c>
      <c r="P152" s="35">
        <f>IF(O152/E152&gt;=9,1,0)</f>
        <v>1</v>
      </c>
      <c r="Q152" s="268">
        <v>252</v>
      </c>
      <c r="R152" s="333" t="s">
        <v>181</v>
      </c>
      <c r="S152" s="247">
        <v>66</v>
      </c>
      <c r="T152" s="4">
        <f t="shared" si="106"/>
        <v>0</v>
      </c>
      <c r="U152" s="189"/>
      <c r="V152" s="4">
        <f t="shared" si="107"/>
        <v>0</v>
      </c>
      <c r="W152" s="268">
        <v>4347</v>
      </c>
      <c r="X152" s="5">
        <f t="shared" si="108"/>
        <v>4.58</v>
      </c>
      <c r="Y152" s="4">
        <f t="shared" si="121"/>
        <v>1</v>
      </c>
      <c r="Z152" s="268">
        <v>1068</v>
      </c>
      <c r="AA152" s="4">
        <f t="shared" si="120"/>
        <v>0</v>
      </c>
      <c r="AB152" s="247">
        <v>75</v>
      </c>
      <c r="AC152" s="4">
        <f t="shared" si="109"/>
        <v>0</v>
      </c>
      <c r="AD152" s="247">
        <v>67</v>
      </c>
      <c r="AE152" s="35">
        <f>IF(AD152&gt;=70,2,IF(AD152&gt;=60,1,0))</f>
        <v>1</v>
      </c>
      <c r="AF152" s="268">
        <v>594</v>
      </c>
      <c r="AG152" s="5">
        <f t="shared" si="113"/>
        <v>2.9117647058823528</v>
      </c>
      <c r="AH152" s="4">
        <f t="shared" si="110"/>
        <v>1</v>
      </c>
      <c r="AI152" s="268">
        <v>770</v>
      </c>
      <c r="AJ152" s="165">
        <f t="shared" si="114"/>
        <v>4.3016759776536313</v>
      </c>
      <c r="AK152" s="4">
        <f t="shared" si="119"/>
        <v>2</v>
      </c>
      <c r="AL152" s="268">
        <v>396</v>
      </c>
      <c r="AM152" s="6">
        <f t="shared" si="111"/>
        <v>18.857142857142858</v>
      </c>
      <c r="AN152" s="4">
        <f t="shared" si="112"/>
        <v>2</v>
      </c>
      <c r="AO152" s="97">
        <f t="shared" si="122"/>
        <v>11</v>
      </c>
      <c r="AP152" s="97">
        <f t="shared" si="123"/>
        <v>55</v>
      </c>
      <c r="AQ152" s="166" t="str">
        <f t="shared" si="96"/>
        <v>нет</v>
      </c>
      <c r="AR152" s="166" t="str">
        <f t="shared" si="97"/>
        <v>нет</v>
      </c>
      <c r="AS152" s="166" t="str">
        <f t="shared" si="98"/>
        <v>нет</v>
      </c>
    </row>
    <row r="153" spans="1:45" s="7" customFormat="1" ht="30" customHeight="1">
      <c r="A153" s="10">
        <v>34</v>
      </c>
      <c r="B153" s="213" t="s">
        <v>235</v>
      </c>
      <c r="C153" s="271" t="s">
        <v>271</v>
      </c>
      <c r="D153" s="247">
        <v>22</v>
      </c>
      <c r="E153" s="315">
        <v>11</v>
      </c>
      <c r="F153" s="315">
        <v>33</v>
      </c>
      <c r="G153" s="316">
        <v>133</v>
      </c>
      <c r="H153" s="323">
        <v>134</v>
      </c>
      <c r="I153" s="247">
        <v>135</v>
      </c>
      <c r="J153" s="4">
        <f t="shared" si="104"/>
        <v>1</v>
      </c>
      <c r="K153" s="247">
        <v>11</v>
      </c>
      <c r="L153" s="268">
        <v>184</v>
      </c>
      <c r="M153" s="247">
        <v>100</v>
      </c>
      <c r="N153" s="4">
        <f t="shared" si="105"/>
        <v>2</v>
      </c>
      <c r="O153" s="268">
        <v>357</v>
      </c>
      <c r="P153" s="4">
        <f>IF(O153/E153&gt;=13,1,0)</f>
        <v>1</v>
      </c>
      <c r="Q153" s="268">
        <v>364</v>
      </c>
      <c r="R153" s="333" t="s">
        <v>181</v>
      </c>
      <c r="S153" s="247">
        <v>76</v>
      </c>
      <c r="T153" s="4">
        <f t="shared" si="106"/>
        <v>0</v>
      </c>
      <c r="U153" s="189"/>
      <c r="V153" s="4">
        <f t="shared" si="107"/>
        <v>0</v>
      </c>
      <c r="W153" s="268">
        <v>4639</v>
      </c>
      <c r="X153" s="5">
        <f t="shared" si="108"/>
        <v>3.5</v>
      </c>
      <c r="Y153" s="4">
        <f t="shared" si="121"/>
        <v>1</v>
      </c>
      <c r="Z153" s="268">
        <v>1203</v>
      </c>
      <c r="AA153" s="4">
        <f t="shared" si="120"/>
        <v>1</v>
      </c>
      <c r="AB153" s="247">
        <v>78</v>
      </c>
      <c r="AC153" s="4">
        <f t="shared" si="109"/>
        <v>0</v>
      </c>
      <c r="AD153" s="247">
        <v>79</v>
      </c>
      <c r="AE153" s="4">
        <f>IF(AD153&gt;=90,2,IF(AD153&gt;=80,1,0))</f>
        <v>0</v>
      </c>
      <c r="AF153" s="268">
        <v>141</v>
      </c>
      <c r="AG153" s="5">
        <f t="shared" si="113"/>
        <v>0.76630434782608692</v>
      </c>
      <c r="AH153" s="4">
        <f t="shared" si="110"/>
        <v>0</v>
      </c>
      <c r="AI153" s="268">
        <v>702</v>
      </c>
      <c r="AJ153" s="165">
        <f t="shared" si="114"/>
        <v>5.2</v>
      </c>
      <c r="AK153" s="4">
        <f t="shared" si="119"/>
        <v>2</v>
      </c>
      <c r="AL153" s="268">
        <v>765</v>
      </c>
      <c r="AM153" s="6">
        <f t="shared" si="111"/>
        <v>34.772727272727273</v>
      </c>
      <c r="AN153" s="4">
        <f t="shared" si="112"/>
        <v>3</v>
      </c>
      <c r="AO153" s="97">
        <f t="shared" si="122"/>
        <v>11</v>
      </c>
      <c r="AP153" s="97">
        <f t="shared" si="123"/>
        <v>55</v>
      </c>
      <c r="AQ153" s="166" t="str">
        <f t="shared" si="96"/>
        <v>нет</v>
      </c>
      <c r="AR153" s="166" t="str">
        <f t="shared" si="97"/>
        <v>нет</v>
      </c>
      <c r="AS153" s="166" t="str">
        <f t="shared" si="98"/>
        <v>нет</v>
      </c>
    </row>
    <row r="154" spans="1:45" s="7" customFormat="1" ht="27" hidden="1" customHeight="1">
      <c r="A154" s="10">
        <v>43</v>
      </c>
      <c r="B154" s="213" t="s">
        <v>164</v>
      </c>
      <c r="C154" s="271" t="s">
        <v>283</v>
      </c>
      <c r="D154" s="247">
        <v>6</v>
      </c>
      <c r="E154" s="225">
        <v>3</v>
      </c>
      <c r="F154" s="225">
        <v>1</v>
      </c>
      <c r="G154" s="3">
        <v>5</v>
      </c>
      <c r="H154" s="323">
        <v>5</v>
      </c>
      <c r="I154" s="247">
        <v>5</v>
      </c>
      <c r="J154" s="4">
        <f t="shared" si="104"/>
        <v>1</v>
      </c>
      <c r="K154" s="247">
        <v>3</v>
      </c>
      <c r="L154" s="247">
        <v>5</v>
      </c>
      <c r="M154" s="247">
        <v>100</v>
      </c>
      <c r="N154" s="4">
        <f t="shared" si="105"/>
        <v>2</v>
      </c>
      <c r="O154" s="247">
        <v>51</v>
      </c>
      <c r="P154" s="35">
        <f>IF(O154/E154&gt;=9,1,0)</f>
        <v>1</v>
      </c>
      <c r="Q154" s="247">
        <v>63</v>
      </c>
      <c r="R154" s="2" t="s">
        <v>181</v>
      </c>
      <c r="S154" s="243">
        <v>83</v>
      </c>
      <c r="T154" s="4">
        <f t="shared" si="106"/>
        <v>1</v>
      </c>
      <c r="U154" s="189"/>
      <c r="V154" s="4">
        <f t="shared" si="107"/>
        <v>0</v>
      </c>
      <c r="W154" s="268">
        <v>292</v>
      </c>
      <c r="X154" s="5">
        <f t="shared" si="108"/>
        <v>5.62</v>
      </c>
      <c r="Y154" s="4">
        <f t="shared" si="121"/>
        <v>1</v>
      </c>
      <c r="Z154" s="268">
        <v>0</v>
      </c>
      <c r="AA154" s="4">
        <f t="shared" si="120"/>
        <v>0</v>
      </c>
      <c r="AB154" s="247">
        <v>97</v>
      </c>
      <c r="AC154" s="4">
        <f t="shared" si="109"/>
        <v>2</v>
      </c>
      <c r="AD154" s="247">
        <v>92</v>
      </c>
      <c r="AE154" s="35">
        <f>IF(AD154&gt;=70,2,IF(AD154&gt;=60,1,0))</f>
        <v>2</v>
      </c>
      <c r="AF154" s="268">
        <v>5</v>
      </c>
      <c r="AG154" s="5">
        <f t="shared" si="113"/>
        <v>1</v>
      </c>
      <c r="AH154" s="4">
        <f t="shared" si="110"/>
        <v>0</v>
      </c>
      <c r="AI154" s="268">
        <v>0</v>
      </c>
      <c r="AJ154" s="164">
        <f t="shared" si="114"/>
        <v>0</v>
      </c>
      <c r="AK154" s="4">
        <f t="shared" si="119"/>
        <v>0</v>
      </c>
      <c r="AL154" s="268">
        <v>61</v>
      </c>
      <c r="AM154" s="6">
        <f t="shared" si="111"/>
        <v>10.166666666666666</v>
      </c>
      <c r="AN154" s="4">
        <f t="shared" si="112"/>
        <v>1</v>
      </c>
      <c r="AO154" s="97">
        <f t="shared" si="122"/>
        <v>11</v>
      </c>
      <c r="AP154" s="97">
        <f t="shared" si="123"/>
        <v>55</v>
      </c>
      <c r="AQ154" s="166" t="str">
        <f t="shared" si="96"/>
        <v>нет</v>
      </c>
      <c r="AR154" s="166" t="str">
        <f t="shared" si="97"/>
        <v>нет</v>
      </c>
      <c r="AS154" s="166" t="str">
        <f t="shared" si="98"/>
        <v>нет</v>
      </c>
    </row>
    <row r="155" spans="1:45" s="7" customFormat="1" ht="30" hidden="1" customHeight="1">
      <c r="A155" s="10">
        <v>52</v>
      </c>
      <c r="B155" s="213" t="s">
        <v>171</v>
      </c>
      <c r="C155" s="271" t="s">
        <v>293</v>
      </c>
      <c r="D155" s="247">
        <v>17</v>
      </c>
      <c r="E155" s="225">
        <v>11</v>
      </c>
      <c r="F155" s="225">
        <v>12</v>
      </c>
      <c r="G155" s="3">
        <v>74</v>
      </c>
      <c r="H155" s="323">
        <v>74</v>
      </c>
      <c r="I155" s="247">
        <v>74</v>
      </c>
      <c r="J155" s="4">
        <f t="shared" si="104"/>
        <v>1</v>
      </c>
      <c r="K155" s="247">
        <v>11</v>
      </c>
      <c r="L155" s="247">
        <v>111</v>
      </c>
      <c r="M155" s="247">
        <v>100</v>
      </c>
      <c r="N155" s="4">
        <f t="shared" si="105"/>
        <v>2</v>
      </c>
      <c r="O155" s="268">
        <v>315</v>
      </c>
      <c r="P155" s="4">
        <f>IF(O155/E155&gt;=13,1,0)</f>
        <v>1</v>
      </c>
      <c r="Q155" s="247">
        <v>309</v>
      </c>
      <c r="R155" s="2" t="s">
        <v>181</v>
      </c>
      <c r="S155" s="247">
        <v>80</v>
      </c>
      <c r="T155" s="4">
        <f t="shared" si="106"/>
        <v>1</v>
      </c>
      <c r="U155" s="189"/>
      <c r="V155" s="4">
        <f t="shared" si="107"/>
        <v>0</v>
      </c>
      <c r="W155" s="268">
        <v>2328</v>
      </c>
      <c r="X155" s="5">
        <f t="shared" si="108"/>
        <v>2.89</v>
      </c>
      <c r="Y155" s="4">
        <f t="shared" si="121"/>
        <v>1</v>
      </c>
      <c r="Z155" s="268">
        <v>397</v>
      </c>
      <c r="AA155" s="4">
        <f t="shared" si="120"/>
        <v>0</v>
      </c>
      <c r="AB155" s="247">
        <v>84</v>
      </c>
      <c r="AC155" s="4">
        <f t="shared" si="109"/>
        <v>1</v>
      </c>
      <c r="AD155" s="247">
        <v>49</v>
      </c>
      <c r="AE155" s="4">
        <f>IF(AD155&gt;=90,2,IF(AD155&gt;=80,1,0))</f>
        <v>0</v>
      </c>
      <c r="AF155" s="268">
        <v>188</v>
      </c>
      <c r="AG155" s="6">
        <f t="shared" si="113"/>
        <v>1.6936936936936937</v>
      </c>
      <c r="AH155" s="4">
        <f t="shared" si="110"/>
        <v>1</v>
      </c>
      <c r="AI155" s="268">
        <v>230</v>
      </c>
      <c r="AJ155" s="165">
        <f t="shared" si="114"/>
        <v>3.1081081081081079</v>
      </c>
      <c r="AK155" s="4">
        <f t="shared" si="119"/>
        <v>1</v>
      </c>
      <c r="AL155" s="268">
        <v>287</v>
      </c>
      <c r="AM155" s="6">
        <f t="shared" si="111"/>
        <v>16.882352941176471</v>
      </c>
      <c r="AN155" s="4">
        <f t="shared" si="112"/>
        <v>2</v>
      </c>
      <c r="AO155" s="97">
        <f t="shared" si="122"/>
        <v>11</v>
      </c>
      <c r="AP155" s="97">
        <f t="shared" si="123"/>
        <v>55</v>
      </c>
      <c r="AQ155" s="166" t="str">
        <f>IF(AND(OR($B$3="октябрь",$B$3="декабрь",$B$3="март",$B$3="май"),R155="четверть"),"выставляются","нет")</f>
        <v>нет</v>
      </c>
      <c r="AR155" s="166" t="str">
        <f>IF(AND(OR($B$3="ноябрь",$B$3="февраль",$B$3="май"),$R155="триместр"),"выставляются","нет")</f>
        <v>нет</v>
      </c>
      <c r="AS155" s="166" t="str">
        <f>IF(AND(OR($B$3="декабрь",$B$3="май"),$R155="полугодие"),"выставляются","нет")</f>
        <v>нет</v>
      </c>
    </row>
    <row r="156" spans="1:45" s="7" customFormat="1" ht="30" customHeight="1">
      <c r="A156" s="10">
        <v>91</v>
      </c>
      <c r="B156" s="213" t="s">
        <v>118</v>
      </c>
      <c r="C156" s="272" t="s">
        <v>330</v>
      </c>
      <c r="D156" s="189">
        <v>22</v>
      </c>
      <c r="E156" s="225">
        <v>11</v>
      </c>
      <c r="F156" s="225">
        <v>8</v>
      </c>
      <c r="G156" s="3">
        <v>55</v>
      </c>
      <c r="H156" s="323">
        <v>56</v>
      </c>
      <c r="I156" s="189">
        <v>56</v>
      </c>
      <c r="J156" s="4">
        <f t="shared" si="104"/>
        <v>1</v>
      </c>
      <c r="K156" s="189">
        <v>13</v>
      </c>
      <c r="L156" s="189">
        <v>60</v>
      </c>
      <c r="M156" s="189">
        <v>100</v>
      </c>
      <c r="N156" s="4">
        <f t="shared" si="105"/>
        <v>2</v>
      </c>
      <c r="O156" s="189">
        <v>530</v>
      </c>
      <c r="P156" s="4">
        <f>IF(O156/E156&gt;=13,1,0)</f>
        <v>1</v>
      </c>
      <c r="Q156" s="189">
        <v>336</v>
      </c>
      <c r="R156" s="72"/>
      <c r="S156" s="189">
        <v>65</v>
      </c>
      <c r="T156" s="4">
        <f t="shared" si="106"/>
        <v>0</v>
      </c>
      <c r="U156" s="189"/>
      <c r="V156" s="4">
        <f t="shared" si="107"/>
        <v>0</v>
      </c>
      <c r="W156" s="189">
        <v>2802</v>
      </c>
      <c r="X156" s="5">
        <f t="shared" si="108"/>
        <v>4.49</v>
      </c>
      <c r="Y156" s="4">
        <f t="shared" si="121"/>
        <v>1</v>
      </c>
      <c r="Z156" s="189">
        <v>808</v>
      </c>
      <c r="AA156" s="4">
        <f t="shared" si="120"/>
        <v>1</v>
      </c>
      <c r="AB156" s="189">
        <v>86</v>
      </c>
      <c r="AC156" s="4">
        <f t="shared" si="109"/>
        <v>1</v>
      </c>
      <c r="AD156" s="189">
        <v>82</v>
      </c>
      <c r="AE156" s="4">
        <f>IF(AD156&gt;=90,2,IF(AD156&gt;=80,1,0))</f>
        <v>1</v>
      </c>
      <c r="AF156" s="189">
        <v>32</v>
      </c>
      <c r="AG156" s="5">
        <f t="shared" si="113"/>
        <v>0.53333333333333333</v>
      </c>
      <c r="AH156" s="4">
        <f t="shared" si="110"/>
        <v>0</v>
      </c>
      <c r="AI156" s="189">
        <v>65</v>
      </c>
      <c r="AJ156" s="165">
        <f t="shared" si="114"/>
        <v>1.1607142857142858</v>
      </c>
      <c r="AK156" s="4">
        <f t="shared" si="119"/>
        <v>1</v>
      </c>
      <c r="AL156" s="189">
        <v>385</v>
      </c>
      <c r="AM156" s="6">
        <f t="shared" si="111"/>
        <v>17.5</v>
      </c>
      <c r="AN156" s="4">
        <f t="shared" si="112"/>
        <v>2</v>
      </c>
      <c r="AO156" s="97">
        <f t="shared" si="122"/>
        <v>11</v>
      </c>
      <c r="AP156" s="97">
        <f t="shared" si="123"/>
        <v>55</v>
      </c>
      <c r="AQ156" s="166" t="str">
        <f>IF(AND(OR($B$3="октябрь",$B$3="декабрь",$B$3="март",$B$3="май"),R156="четверть"),"выставляются","нет")</f>
        <v>нет</v>
      </c>
      <c r="AR156" s="166" t="str">
        <f>IF(AND(OR($B$3="ноябрь",$B$3="февраль",$B$3="май"),$R156="триместр"),"выставляются","нет")</f>
        <v>нет</v>
      </c>
      <c r="AS156" s="166" t="str">
        <f>IF(AND(OR($B$3="декабрь",$B$3="май"),$R156="полугодие"),"выставляются","нет")</f>
        <v>нет</v>
      </c>
    </row>
    <row r="157" spans="1:45" s="7" customFormat="1" ht="30" hidden="1" customHeight="1">
      <c r="A157" s="10">
        <v>13</v>
      </c>
      <c r="B157" s="30" t="s">
        <v>52</v>
      </c>
      <c r="C157" s="269" t="s">
        <v>254</v>
      </c>
      <c r="D157" s="247">
        <v>7</v>
      </c>
      <c r="E157" s="3">
        <v>3</v>
      </c>
      <c r="F157" s="3">
        <v>5</v>
      </c>
      <c r="G157" s="3">
        <v>15</v>
      </c>
      <c r="H157" s="326">
        <v>20</v>
      </c>
      <c r="I157" s="247">
        <v>20</v>
      </c>
      <c r="J157" s="4">
        <f t="shared" si="104"/>
        <v>1</v>
      </c>
      <c r="K157" s="247">
        <v>4</v>
      </c>
      <c r="L157" s="247">
        <v>28</v>
      </c>
      <c r="M157" s="247">
        <v>100</v>
      </c>
      <c r="N157" s="4">
        <f t="shared" si="105"/>
        <v>2</v>
      </c>
      <c r="O157" s="247">
        <v>44</v>
      </c>
      <c r="P157" s="35">
        <f>IF(O157/E157&gt;=9,1,0)</f>
        <v>1</v>
      </c>
      <c r="Q157" s="247">
        <v>90</v>
      </c>
      <c r="R157" s="351" t="s">
        <v>181</v>
      </c>
      <c r="S157" s="247">
        <v>88</v>
      </c>
      <c r="T157" s="4">
        <f t="shared" si="106"/>
        <v>1</v>
      </c>
      <c r="U157" s="189"/>
      <c r="V157" s="4">
        <f t="shared" si="107"/>
        <v>0</v>
      </c>
      <c r="W157" s="268">
        <v>803</v>
      </c>
      <c r="X157" s="5">
        <f t="shared" si="108"/>
        <v>4.12</v>
      </c>
      <c r="Y157" s="4">
        <f t="shared" si="121"/>
        <v>1</v>
      </c>
      <c r="Z157" s="268">
        <v>74</v>
      </c>
      <c r="AA157" s="4">
        <f t="shared" si="120"/>
        <v>0</v>
      </c>
      <c r="AB157" s="247">
        <v>99</v>
      </c>
      <c r="AC157" s="4">
        <f t="shared" si="109"/>
        <v>2</v>
      </c>
      <c r="AD157" s="247">
        <v>59</v>
      </c>
      <c r="AE157" s="35">
        <f>IF(AD157&gt;=70,2,IF(AD157&gt;=60,1,0))</f>
        <v>0</v>
      </c>
      <c r="AF157" s="268">
        <v>3</v>
      </c>
      <c r="AG157" s="5">
        <f t="shared" si="113"/>
        <v>0.10714285714285714</v>
      </c>
      <c r="AH157" s="4">
        <f t="shared" si="110"/>
        <v>0</v>
      </c>
      <c r="AI157" s="268">
        <v>4</v>
      </c>
      <c r="AJ157" s="6">
        <f t="shared" si="114"/>
        <v>0.2</v>
      </c>
      <c r="AK157" s="4">
        <f t="shared" si="119"/>
        <v>0</v>
      </c>
      <c r="AL157" s="268">
        <v>117</v>
      </c>
      <c r="AM157" s="6">
        <f t="shared" si="111"/>
        <v>16.714285714285715</v>
      </c>
      <c r="AN157" s="4">
        <f t="shared" si="112"/>
        <v>2</v>
      </c>
      <c r="AO157" s="97">
        <f t="shared" si="122"/>
        <v>10</v>
      </c>
      <c r="AP157" s="97">
        <f t="shared" si="123"/>
        <v>50</v>
      </c>
      <c r="AQ157" s="92"/>
      <c r="AR157" s="93"/>
      <c r="AS157" s="93"/>
    </row>
    <row r="158" spans="1:45" ht="30">
      <c r="A158" s="10">
        <v>92</v>
      </c>
      <c r="B158" s="15" t="s">
        <v>122</v>
      </c>
      <c r="C158" s="272" t="s">
        <v>328</v>
      </c>
      <c r="D158" s="189">
        <v>5</v>
      </c>
      <c r="E158" s="225">
        <v>4</v>
      </c>
      <c r="F158" s="225">
        <v>8</v>
      </c>
      <c r="G158" s="225">
        <v>16</v>
      </c>
      <c r="H158" s="326">
        <v>16</v>
      </c>
      <c r="I158" s="280">
        <v>16</v>
      </c>
      <c r="J158" s="4">
        <f t="shared" si="104"/>
        <v>1</v>
      </c>
      <c r="K158" s="189">
        <v>4</v>
      </c>
      <c r="L158" s="189">
        <v>20</v>
      </c>
      <c r="M158" s="189">
        <v>100</v>
      </c>
      <c r="N158" s="4">
        <f t="shared" si="105"/>
        <v>2</v>
      </c>
      <c r="O158" s="189">
        <v>64</v>
      </c>
      <c r="P158" s="35">
        <f>IF(O158/E158&gt;=9,1,0)</f>
        <v>1</v>
      </c>
      <c r="Q158" s="189">
        <v>108</v>
      </c>
      <c r="R158" s="72"/>
      <c r="S158" s="189">
        <v>32</v>
      </c>
      <c r="T158" s="4">
        <f t="shared" si="106"/>
        <v>0</v>
      </c>
      <c r="U158" s="189"/>
      <c r="V158" s="4">
        <f t="shared" si="107"/>
        <v>0</v>
      </c>
      <c r="W158" s="189">
        <v>735</v>
      </c>
      <c r="X158" s="5">
        <f t="shared" si="108"/>
        <v>7.07</v>
      </c>
      <c r="Y158" s="4">
        <f t="shared" si="121"/>
        <v>1</v>
      </c>
      <c r="Z158" s="189">
        <v>0</v>
      </c>
      <c r="AA158" s="4">
        <f t="shared" si="120"/>
        <v>0</v>
      </c>
      <c r="AB158" s="189">
        <v>90</v>
      </c>
      <c r="AC158" s="4">
        <f t="shared" si="109"/>
        <v>2</v>
      </c>
      <c r="AD158" s="189">
        <v>45</v>
      </c>
      <c r="AE158" s="35">
        <f>IF(AD158&gt;=70,2,IF(AD158&gt;=60,1,0))</f>
        <v>0</v>
      </c>
      <c r="AF158" s="189">
        <v>22</v>
      </c>
      <c r="AG158" s="5">
        <f t="shared" si="113"/>
        <v>1.1000000000000001</v>
      </c>
      <c r="AH158" s="4">
        <f t="shared" si="110"/>
        <v>1</v>
      </c>
      <c r="AI158" s="189">
        <v>0</v>
      </c>
      <c r="AJ158" s="6">
        <f t="shared" si="114"/>
        <v>0</v>
      </c>
      <c r="AK158" s="4">
        <f t="shared" si="119"/>
        <v>0</v>
      </c>
      <c r="AL158" s="189">
        <v>74</v>
      </c>
      <c r="AM158" s="6">
        <f t="shared" si="111"/>
        <v>14.8</v>
      </c>
      <c r="AN158" s="4">
        <f t="shared" si="112"/>
        <v>2</v>
      </c>
      <c r="AO158" s="97">
        <f t="shared" si="122"/>
        <v>10</v>
      </c>
      <c r="AP158" s="97">
        <f t="shared" si="123"/>
        <v>50</v>
      </c>
      <c r="AQ158" s="166"/>
      <c r="AR158" s="166"/>
      <c r="AS158" s="166"/>
    </row>
    <row r="159" spans="1:45" ht="30" customHeight="1">
      <c r="A159" s="10">
        <v>6</v>
      </c>
      <c r="B159" s="30" t="s">
        <v>57</v>
      </c>
      <c r="C159" s="269" t="s">
        <v>244</v>
      </c>
      <c r="D159" s="247">
        <v>9</v>
      </c>
      <c r="E159" s="225">
        <v>7</v>
      </c>
      <c r="F159" s="225">
        <v>5</v>
      </c>
      <c r="G159" s="225">
        <v>15</v>
      </c>
      <c r="H159" s="326">
        <v>15</v>
      </c>
      <c r="I159" s="247">
        <v>15</v>
      </c>
      <c r="J159" s="4">
        <f t="shared" si="104"/>
        <v>1</v>
      </c>
      <c r="K159" s="247">
        <v>13</v>
      </c>
      <c r="L159" s="247">
        <v>12</v>
      </c>
      <c r="M159" s="247">
        <v>100</v>
      </c>
      <c r="N159" s="4">
        <f t="shared" si="105"/>
        <v>2</v>
      </c>
      <c r="O159" s="247">
        <v>526</v>
      </c>
      <c r="P159" s="4">
        <f>IF(O159/E159&gt;=13,1,0)</f>
        <v>1</v>
      </c>
      <c r="Q159" s="247">
        <v>257</v>
      </c>
      <c r="R159" s="333" t="s">
        <v>181</v>
      </c>
      <c r="S159" s="247">
        <v>68</v>
      </c>
      <c r="T159" s="4">
        <f t="shared" si="106"/>
        <v>0</v>
      </c>
      <c r="U159" s="189"/>
      <c r="V159" s="4">
        <f t="shared" si="107"/>
        <v>0</v>
      </c>
      <c r="W159" s="355">
        <v>661</v>
      </c>
      <c r="X159" s="5">
        <f t="shared" si="108"/>
        <v>5.08</v>
      </c>
      <c r="Y159" s="4">
        <f t="shared" si="121"/>
        <v>1</v>
      </c>
      <c r="Z159" s="268">
        <v>52</v>
      </c>
      <c r="AA159" s="4">
        <f t="shared" si="120"/>
        <v>0</v>
      </c>
      <c r="AB159" s="247">
        <v>89</v>
      </c>
      <c r="AC159" s="4">
        <f t="shared" si="109"/>
        <v>1</v>
      </c>
      <c r="AD159" s="247">
        <v>79</v>
      </c>
      <c r="AE159" s="4">
        <f>IF(AD159&gt;=90,2,IF(AD159&gt;=80,1,0))</f>
        <v>0</v>
      </c>
      <c r="AF159" s="268">
        <v>38</v>
      </c>
      <c r="AG159" s="5">
        <f t="shared" si="113"/>
        <v>3.1666666666666665</v>
      </c>
      <c r="AH159" s="4">
        <f t="shared" si="110"/>
        <v>1</v>
      </c>
      <c r="AI159" s="247">
        <v>0</v>
      </c>
      <c r="AJ159" s="6">
        <f t="shared" si="114"/>
        <v>0</v>
      </c>
      <c r="AK159" s="4">
        <f t="shared" si="119"/>
        <v>0</v>
      </c>
      <c r="AL159" s="247">
        <v>169</v>
      </c>
      <c r="AM159" s="6">
        <f t="shared" si="111"/>
        <v>18.777777777777779</v>
      </c>
      <c r="AN159" s="4">
        <f t="shared" si="112"/>
        <v>2</v>
      </c>
      <c r="AO159" s="97">
        <f t="shared" si="122"/>
        <v>9</v>
      </c>
      <c r="AP159" s="97">
        <f t="shared" si="123"/>
        <v>45</v>
      </c>
      <c r="AQ159" s="166" t="str">
        <f>IF(AND(OR($B$3="октябрь",$B$3="декабрь",$B$3="март",$B$3="май"),R159="четверть"),"выставляются","нет")</f>
        <v>нет</v>
      </c>
      <c r="AR159" s="166" t="str">
        <f>IF(AND(OR($B$3="ноябрь",$B$3="февраль",$B$3="май"),$R159="триместр"),"выставляются","нет")</f>
        <v>нет</v>
      </c>
      <c r="AS159" s="166" t="str">
        <f>IF(AND(OR($B$3="декабрь",$B$3="май"),$R159="полугодие"),"выставляются","нет")</f>
        <v>нет</v>
      </c>
    </row>
    <row r="160" spans="1:45" ht="66" hidden="1" customHeight="1">
      <c r="A160" s="10">
        <v>155</v>
      </c>
      <c r="B160" s="281" t="s">
        <v>213</v>
      </c>
      <c r="C160" s="277" t="s">
        <v>398</v>
      </c>
      <c r="D160" s="189">
        <v>11</v>
      </c>
      <c r="E160" s="194">
        <v>4</v>
      </c>
      <c r="F160" s="194">
        <v>0</v>
      </c>
      <c r="G160" s="194">
        <v>7</v>
      </c>
      <c r="H160" s="246">
        <v>7</v>
      </c>
      <c r="I160" s="189">
        <v>11</v>
      </c>
      <c r="J160" s="232">
        <f t="shared" si="104"/>
        <v>0</v>
      </c>
      <c r="K160" s="189">
        <v>5</v>
      </c>
      <c r="L160" s="189">
        <v>19</v>
      </c>
      <c r="M160" s="189">
        <v>100</v>
      </c>
      <c r="N160" s="232">
        <f t="shared" si="105"/>
        <v>2</v>
      </c>
      <c r="O160" s="189">
        <v>86</v>
      </c>
      <c r="P160" s="232">
        <f>IF(O160/E160&gt;=13,1,0)</f>
        <v>1</v>
      </c>
      <c r="Q160" s="189">
        <v>147</v>
      </c>
      <c r="R160" s="285"/>
      <c r="S160" s="189">
        <v>95</v>
      </c>
      <c r="T160" s="232">
        <f t="shared" si="106"/>
        <v>2</v>
      </c>
      <c r="U160" s="231"/>
      <c r="V160" s="232">
        <f t="shared" si="107"/>
        <v>0</v>
      </c>
      <c r="W160" s="189">
        <v>723</v>
      </c>
      <c r="X160" s="234">
        <f t="shared" si="108"/>
        <v>5.0599999999999996</v>
      </c>
      <c r="Y160" s="232">
        <f t="shared" si="121"/>
        <v>1</v>
      </c>
      <c r="Z160" s="189">
        <v>8</v>
      </c>
      <c r="AA160" s="232">
        <f t="shared" si="120"/>
        <v>0</v>
      </c>
      <c r="AB160" s="189">
        <v>92</v>
      </c>
      <c r="AC160" s="232">
        <f t="shared" si="109"/>
        <v>2</v>
      </c>
      <c r="AD160" s="189">
        <v>71</v>
      </c>
      <c r="AE160" s="232">
        <f>IF(AD160&gt;=90,2,IF(AD160&gt;=80,1,0))</f>
        <v>0</v>
      </c>
      <c r="AF160" s="189">
        <v>9</v>
      </c>
      <c r="AG160" s="234">
        <f t="shared" si="113"/>
        <v>0.47368421052631576</v>
      </c>
      <c r="AH160" s="232">
        <f t="shared" si="110"/>
        <v>0</v>
      </c>
      <c r="AI160" s="189">
        <v>0</v>
      </c>
      <c r="AJ160" s="237">
        <f t="shared" si="114"/>
        <v>0</v>
      </c>
      <c r="AK160" s="232">
        <f t="shared" si="119"/>
        <v>0</v>
      </c>
      <c r="AL160" s="189">
        <v>117</v>
      </c>
      <c r="AM160" s="237">
        <f t="shared" si="111"/>
        <v>10.636363636363637</v>
      </c>
      <c r="AN160" s="232">
        <f t="shared" si="112"/>
        <v>1</v>
      </c>
      <c r="AO160" s="288">
        <f t="shared" si="122"/>
        <v>9</v>
      </c>
      <c r="AP160" s="288">
        <f t="shared" si="123"/>
        <v>45</v>
      </c>
    </row>
    <row r="161" spans="1:45" s="44" customFormat="1" ht="30" customHeight="1">
      <c r="A161" s="10">
        <v>154</v>
      </c>
      <c r="B161" s="157" t="s">
        <v>210</v>
      </c>
      <c r="C161" s="273" t="s">
        <v>395</v>
      </c>
      <c r="D161" s="189">
        <v>7</v>
      </c>
      <c r="E161" s="225"/>
      <c r="F161" s="225"/>
      <c r="G161" s="225"/>
      <c r="H161" s="283"/>
      <c r="I161" s="189">
        <v>12</v>
      </c>
      <c r="J161" s="4">
        <v>0</v>
      </c>
      <c r="K161" s="189">
        <v>4</v>
      </c>
      <c r="L161" s="189">
        <v>23</v>
      </c>
      <c r="M161" s="189">
        <v>100</v>
      </c>
      <c r="N161" s="4">
        <f t="shared" si="105"/>
        <v>2</v>
      </c>
      <c r="O161" s="189">
        <v>26</v>
      </c>
      <c r="P161" s="35">
        <v>0</v>
      </c>
      <c r="Q161" s="189">
        <v>68</v>
      </c>
      <c r="R161" s="175" t="s">
        <v>181</v>
      </c>
      <c r="S161" s="189"/>
      <c r="T161" s="4">
        <f t="shared" si="106"/>
        <v>0</v>
      </c>
      <c r="U161" s="189"/>
      <c r="V161" s="4">
        <f t="shared" si="107"/>
        <v>0</v>
      </c>
      <c r="W161" s="189"/>
      <c r="X161" s="5">
        <v>0</v>
      </c>
      <c r="Y161" s="4">
        <v>0</v>
      </c>
      <c r="Z161" s="189"/>
      <c r="AA161" s="4">
        <v>0</v>
      </c>
      <c r="AB161" s="189"/>
      <c r="AC161" s="4">
        <f t="shared" si="109"/>
        <v>0</v>
      </c>
      <c r="AD161" s="189"/>
      <c r="AE161" s="35">
        <f>IF(AD161&gt;=70,2,IF(AD161&gt;=60,1,0))</f>
        <v>0</v>
      </c>
      <c r="AF161" s="189">
        <v>10</v>
      </c>
      <c r="AG161" s="5">
        <v>0</v>
      </c>
      <c r="AH161" s="4">
        <f t="shared" si="110"/>
        <v>0</v>
      </c>
      <c r="AI161" s="189">
        <v>0</v>
      </c>
      <c r="AJ161" s="6">
        <v>0</v>
      </c>
      <c r="AK161" s="4">
        <f t="shared" si="119"/>
        <v>0</v>
      </c>
      <c r="AL161" s="189">
        <v>22</v>
      </c>
      <c r="AM161" s="6">
        <v>0</v>
      </c>
      <c r="AN161" s="4">
        <f t="shared" si="112"/>
        <v>0</v>
      </c>
      <c r="AO161" s="97">
        <v>0</v>
      </c>
      <c r="AP161" s="97">
        <f t="shared" si="123"/>
        <v>0</v>
      </c>
      <c r="AQ161" s="166" t="str">
        <f>IF(AND(OR($B$3="октябрь",$B$3="декабрь",$B$3="март",$B$3="май"),R161="четверть"),"выставляются","нет")</f>
        <v>нет</v>
      </c>
      <c r="AR161" s="166" t="str">
        <f>IF(AND(OR($B$3="ноябрь",$B$3="февраль",$B$3="май"),$R161="триместр"),"выставляются","нет")</f>
        <v>нет</v>
      </c>
      <c r="AS161" s="166" t="str">
        <f>IF(AND(OR($B$3="декабрь",$B$3="май"),$R161="полугодие"),"выставляются","нет")</f>
        <v>нет</v>
      </c>
    </row>
  </sheetData>
  <autoFilter ref="A1:AP161">
    <filterColumn colId="19">
      <filters>
        <filter val="0"/>
      </filters>
    </filterColumn>
    <sortState ref="A4:AP161">
      <sortCondition descending="1" ref="AP1:AP161"/>
    </sortState>
  </autoFilter>
  <sortState ref="A3:AO5">
    <sortCondition descending="1" ref="AO3"/>
  </sortState>
  <conditionalFormatting sqref="B2:C106 B120:C157 B159:C1048576 B1">
    <cfRule type="duplicateValues" dxfId="4" priority="6"/>
  </conditionalFormatting>
  <conditionalFormatting sqref="C158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S8"/>
  <sheetViews>
    <sheetView tabSelected="1" zoomScale="70" zoomScaleNormal="70"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Z20" sqref="Z20"/>
    </sheetView>
  </sheetViews>
  <sheetFormatPr defaultColWidth="9.140625" defaultRowHeight="15"/>
  <cols>
    <col min="1" max="1" width="3.5703125" style="67" customWidth="1"/>
    <col min="2" max="2" width="63" style="67" customWidth="1"/>
    <col min="3" max="3" width="22.28515625" style="67" customWidth="1"/>
    <col min="4" max="4" width="19.7109375" style="67" customWidth="1"/>
    <col min="5" max="5" width="13.42578125" style="67" customWidth="1"/>
    <col min="6" max="6" width="15.42578125" style="67" customWidth="1"/>
    <col min="7" max="7" width="16.7109375" style="67" customWidth="1"/>
    <col min="8" max="8" width="15.42578125" style="67" customWidth="1"/>
    <col min="9" max="9" width="16" style="67" customWidth="1"/>
    <col min="10" max="10" width="5.85546875" style="67" bestFit="1" customWidth="1"/>
    <col min="11" max="11" width="9.140625" style="67" hidden="1" customWidth="1"/>
    <col min="12" max="12" width="11.42578125" style="67" customWidth="1"/>
    <col min="13" max="13" width="11.7109375" style="67" customWidth="1"/>
    <col min="14" max="14" width="5.85546875" style="67" customWidth="1"/>
    <col min="15" max="15" width="9.140625" style="67" customWidth="1"/>
    <col min="16" max="16" width="5.85546875" style="67" customWidth="1"/>
    <col min="17" max="17" width="13.42578125" style="67" customWidth="1"/>
    <col min="18" max="18" width="12.140625" style="67" hidden="1" customWidth="1"/>
    <col min="19" max="19" width="11.42578125" style="67" customWidth="1"/>
    <col min="20" max="20" width="6.42578125" style="67" customWidth="1"/>
    <col min="21" max="21" width="12" style="67" customWidth="1"/>
    <col min="22" max="22" width="6.42578125" style="67" customWidth="1"/>
    <col min="23" max="23" width="9.140625" style="67" customWidth="1"/>
    <col min="24" max="24" width="9.42578125" style="67" customWidth="1"/>
    <col min="25" max="25" width="6.140625" style="67" customWidth="1"/>
    <col min="26" max="26" width="12.42578125" style="67" customWidth="1"/>
    <col min="27" max="27" width="5.85546875" style="67" customWidth="1"/>
    <col min="28" max="28" width="14.85546875" style="67" customWidth="1"/>
    <col min="29" max="29" width="6.42578125" style="67" customWidth="1"/>
    <col min="30" max="30" width="15" style="67" customWidth="1"/>
    <col min="31" max="31" width="6.140625" style="67" customWidth="1"/>
    <col min="32" max="32" width="15.28515625" style="67" customWidth="1"/>
    <col min="33" max="33" width="8.28515625" style="67" customWidth="1"/>
    <col min="34" max="34" width="6.42578125" style="67" customWidth="1"/>
    <col min="35" max="35" width="15.42578125" style="67" customWidth="1"/>
    <col min="36" max="36" width="9.28515625" style="67" customWidth="1"/>
    <col min="37" max="37" width="6.85546875" style="67" customWidth="1"/>
    <col min="38" max="38" width="17.140625" style="67" customWidth="1"/>
    <col min="39" max="39" width="7.85546875" style="67" customWidth="1"/>
    <col min="40" max="40" width="6.85546875" style="67" customWidth="1"/>
    <col min="41" max="41" width="9.42578125" style="67" customWidth="1"/>
    <col min="42" max="42" width="9.140625" style="67"/>
    <col min="43" max="43" width="13.28515625" style="67" hidden="1" customWidth="1"/>
    <col min="44" max="45" width="0" style="67" hidden="1" customWidth="1"/>
    <col min="46" max="16384" width="9.140625" style="67"/>
  </cols>
  <sheetData>
    <row r="1" spans="1:45" s="7" customFormat="1" ht="140.25" customHeight="1">
      <c r="A1" s="205" t="s">
        <v>0</v>
      </c>
      <c r="B1" s="206" t="s">
        <v>1</v>
      </c>
      <c r="C1" s="263" t="s">
        <v>241</v>
      </c>
      <c r="D1" s="205" t="s">
        <v>2</v>
      </c>
      <c r="E1" s="207" t="s">
        <v>3</v>
      </c>
      <c r="F1" s="207" t="s">
        <v>126</v>
      </c>
      <c r="G1" s="207" t="s">
        <v>127</v>
      </c>
      <c r="H1" s="208" t="s">
        <v>178</v>
      </c>
      <c r="I1" s="205" t="s">
        <v>128</v>
      </c>
      <c r="J1" s="209" t="s">
        <v>4</v>
      </c>
      <c r="K1" s="205" t="s">
        <v>5</v>
      </c>
      <c r="L1" s="205" t="s">
        <v>6</v>
      </c>
      <c r="M1" s="205" t="s">
        <v>7</v>
      </c>
      <c r="N1" s="209" t="s">
        <v>8</v>
      </c>
      <c r="O1" s="205" t="s">
        <v>9</v>
      </c>
      <c r="P1" s="209" t="s">
        <v>10</v>
      </c>
      <c r="Q1" s="205" t="s">
        <v>11</v>
      </c>
      <c r="R1" s="205" t="s">
        <v>180</v>
      </c>
      <c r="S1" s="205" t="s">
        <v>151</v>
      </c>
      <c r="T1" s="209" t="s">
        <v>33</v>
      </c>
      <c r="U1" s="205" t="s">
        <v>12</v>
      </c>
      <c r="V1" s="209" t="s">
        <v>172</v>
      </c>
      <c r="W1" s="205" t="s">
        <v>13</v>
      </c>
      <c r="X1" s="210" t="s">
        <v>124</v>
      </c>
      <c r="Y1" s="209" t="s">
        <v>34</v>
      </c>
      <c r="Z1" s="205" t="s">
        <v>14</v>
      </c>
      <c r="AA1" s="209" t="s">
        <v>173</v>
      </c>
      <c r="AB1" s="205" t="s">
        <v>15</v>
      </c>
      <c r="AC1" s="209" t="s">
        <v>35</v>
      </c>
      <c r="AD1" s="205" t="s">
        <v>16</v>
      </c>
      <c r="AE1" s="209" t="s">
        <v>174</v>
      </c>
      <c r="AF1" s="205" t="s">
        <v>17</v>
      </c>
      <c r="AG1" s="210" t="s">
        <v>18</v>
      </c>
      <c r="AH1" s="209" t="s">
        <v>175</v>
      </c>
      <c r="AI1" s="205" t="s">
        <v>19</v>
      </c>
      <c r="AJ1" s="210" t="s">
        <v>125</v>
      </c>
      <c r="AK1" s="209" t="s">
        <v>176</v>
      </c>
      <c r="AL1" s="205" t="s">
        <v>20</v>
      </c>
      <c r="AM1" s="210" t="s">
        <v>150</v>
      </c>
      <c r="AN1" s="209" t="s">
        <v>177</v>
      </c>
      <c r="AO1" s="211" t="s">
        <v>32</v>
      </c>
      <c r="AP1" s="211" t="s">
        <v>21</v>
      </c>
      <c r="AQ1" s="92"/>
      <c r="AR1" s="93"/>
      <c r="AS1" s="93"/>
    </row>
    <row r="2" spans="1:45">
      <c r="A2" s="59"/>
      <c r="B2" s="24" t="s">
        <v>197</v>
      </c>
      <c r="C2" s="24"/>
      <c r="D2" s="85"/>
      <c r="E2" s="85"/>
      <c r="F2" s="85"/>
      <c r="G2" s="85"/>
      <c r="H2" s="85"/>
      <c r="I2" s="85"/>
      <c r="J2" s="85">
        <v>1</v>
      </c>
      <c r="K2" s="85"/>
      <c r="L2" s="85"/>
      <c r="M2" s="85"/>
      <c r="N2" s="85">
        <v>2</v>
      </c>
      <c r="O2" s="85"/>
      <c r="P2" s="85">
        <v>1</v>
      </c>
      <c r="Q2" s="85"/>
      <c r="R2" s="85"/>
      <c r="S2" s="85"/>
      <c r="T2" s="85">
        <v>2</v>
      </c>
      <c r="U2" s="85"/>
      <c r="V2" s="85">
        <v>0</v>
      </c>
      <c r="W2" s="85"/>
      <c r="X2" s="119"/>
      <c r="Y2" s="85">
        <v>1</v>
      </c>
      <c r="Z2" s="85"/>
      <c r="AA2" s="85">
        <v>1</v>
      </c>
      <c r="AB2" s="85"/>
      <c r="AC2" s="85">
        <v>2</v>
      </c>
      <c r="AD2" s="85"/>
      <c r="AE2" s="85">
        <v>2</v>
      </c>
      <c r="AF2" s="85"/>
      <c r="AG2" s="85"/>
      <c r="AH2" s="85">
        <v>3</v>
      </c>
      <c r="AI2" s="85"/>
      <c r="AJ2" s="85"/>
      <c r="AK2" s="85">
        <v>2</v>
      </c>
      <c r="AL2" s="85"/>
      <c r="AM2" s="85"/>
      <c r="AN2" s="85">
        <v>3</v>
      </c>
      <c r="AO2" s="85">
        <f>SUM(D2:AN2)</f>
        <v>20</v>
      </c>
      <c r="AP2" s="85">
        <v>100</v>
      </c>
      <c r="AQ2" s="92"/>
      <c r="AR2" s="92" t="s">
        <v>193</v>
      </c>
      <c r="AS2" s="93"/>
    </row>
    <row r="3" spans="1:45" s="7" customFormat="1">
      <c r="A3" s="59"/>
      <c r="B3" s="24" t="s">
        <v>399</v>
      </c>
      <c r="C3" s="2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19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95" t="s">
        <v>181</v>
      </c>
      <c r="AR3" s="95" t="s">
        <v>182</v>
      </c>
      <c r="AS3" s="95" t="s">
        <v>183</v>
      </c>
    </row>
    <row r="4" spans="1:45" s="7" customFormat="1" ht="30" customHeight="1">
      <c r="A4" s="10"/>
      <c r="B4" s="156" t="s">
        <v>214</v>
      </c>
      <c r="C4" s="272" t="s">
        <v>397</v>
      </c>
      <c r="D4" s="247">
        <v>25</v>
      </c>
      <c r="E4" s="3">
        <v>6</v>
      </c>
      <c r="F4" s="3">
        <v>8</v>
      </c>
      <c r="G4" s="3">
        <v>21</v>
      </c>
      <c r="H4" s="80">
        <v>21</v>
      </c>
      <c r="I4" s="247">
        <v>22</v>
      </c>
      <c r="J4" s="4">
        <f>IF(ABS((I4-H4)/H4)&lt;=0.1,1,0)</f>
        <v>1</v>
      </c>
      <c r="K4" s="247">
        <v>9</v>
      </c>
      <c r="L4" s="247">
        <v>4</v>
      </c>
      <c r="M4" s="247">
        <v>100</v>
      </c>
      <c r="N4" s="4">
        <f>IF(M4&gt;=90,2,IF(M4&gt;=80,1,0))</f>
        <v>2</v>
      </c>
      <c r="O4" s="247">
        <v>161</v>
      </c>
      <c r="P4" s="4">
        <f>IF(O4/E4&gt;=13,1,0)</f>
        <v>1</v>
      </c>
      <c r="Q4" s="247">
        <v>281</v>
      </c>
      <c r="R4" s="260" t="s">
        <v>183</v>
      </c>
      <c r="S4" s="247">
        <v>98</v>
      </c>
      <c r="T4" s="4">
        <f>IF(S4&gt;=90,2,IF(S4&gt;=80,1,0))</f>
        <v>2</v>
      </c>
      <c r="U4" s="189"/>
      <c r="V4" s="4">
        <f>IF(U4&gt;=90,2,IF(U4&gt;=80,1,0))</f>
        <v>0</v>
      </c>
      <c r="W4" s="286">
        <v>1296</v>
      </c>
      <c r="X4" s="5">
        <f>ROUND($W4/($I4-$F4)/13,2)</f>
        <v>7.12</v>
      </c>
      <c r="Y4" s="86">
        <f>IF(W4/(I4-F4)/13&gt;=1.5,1,0)</f>
        <v>1</v>
      </c>
      <c r="Z4" s="247">
        <v>242</v>
      </c>
      <c r="AA4" s="4">
        <f>IF(Z4/H4&gt;=3,1,0)</f>
        <v>1</v>
      </c>
      <c r="AB4" s="247">
        <v>99</v>
      </c>
      <c r="AC4" s="4">
        <f>IF(AB4&gt;=90,2,IF(AB4&gt;=80,1,0))</f>
        <v>2</v>
      </c>
      <c r="AD4" s="247">
        <v>102</v>
      </c>
      <c r="AE4" s="4">
        <f>IF(AD4&gt;=90,2,IF(AD4&gt;=80,1,0))</f>
        <v>2</v>
      </c>
      <c r="AF4" s="247">
        <v>1</v>
      </c>
      <c r="AG4" s="5">
        <f>AF4/L4</f>
        <v>0.25</v>
      </c>
      <c r="AH4" s="135">
        <f>IF(AG4&gt;12,3,IF(AG4&gt;4,2,IF(AG4&gt;1,1,0)))</f>
        <v>0</v>
      </c>
      <c r="AI4" s="247">
        <v>99</v>
      </c>
      <c r="AJ4" s="6">
        <f>AI4/I4</f>
        <v>4.5</v>
      </c>
      <c r="AK4" s="135">
        <f>IF(AJ4&gt;=4,2,IF(AJ4&gt;1,1,0))</f>
        <v>2</v>
      </c>
      <c r="AL4" s="247">
        <v>431</v>
      </c>
      <c r="AM4" s="6">
        <f>AL4/D4</f>
        <v>17.239999999999998</v>
      </c>
      <c r="AN4" s="4">
        <f>IF(AM4&gt;23,3,IF(AM4&gt;12,2,IF(AM4&gt;4,1,0)))</f>
        <v>2</v>
      </c>
      <c r="AO4" s="99">
        <f>J4+N4+P4+T4+V4+Y4+AA4+AC4+AE4+AN4</f>
        <v>14</v>
      </c>
      <c r="AP4" s="99">
        <f>ROUND(AO4/($AO$2-$AH$2-$AK$2)*100,0)</f>
        <v>93</v>
      </c>
      <c r="AQ4" s="230" t="str">
        <f>IF(AND(OR($B$3="октябрь",$B$3="декабрь",$B$3="март",$B$3="май"),R4="четверть"),"выставляются","нет")</f>
        <v>нет</v>
      </c>
      <c r="AR4" s="230" t="str">
        <f>IF(AND(OR($B$3="ноябрь",$B$3="февраль",$B$3="май"),$R4="триместр"),"выставляются","нет")</f>
        <v>нет</v>
      </c>
      <c r="AS4" s="230" t="str">
        <f>IF(AND(OR($B$3="декабрь",$B$3="май"),$R4="полугодие"),"выставляются","нет")</f>
        <v>нет</v>
      </c>
    </row>
    <row r="5" spans="1:45" ht="30" customHeight="1">
      <c r="A5" s="10"/>
      <c r="B5" s="156" t="s">
        <v>208</v>
      </c>
      <c r="C5" s="271" t="s">
        <v>264</v>
      </c>
      <c r="D5" s="247">
        <v>17</v>
      </c>
      <c r="E5" s="225">
        <v>11</v>
      </c>
      <c r="F5" s="225">
        <v>7</v>
      </c>
      <c r="G5" s="225">
        <v>44</v>
      </c>
      <c r="H5" s="282">
        <v>44</v>
      </c>
      <c r="I5" s="284">
        <v>44</v>
      </c>
      <c r="J5" s="4">
        <f>IF(ABS((I5-H5)/H5)&lt;=0.1,1,0)</f>
        <v>1</v>
      </c>
      <c r="K5" s="247">
        <v>17</v>
      </c>
      <c r="L5" s="247">
        <v>55</v>
      </c>
      <c r="M5" s="247">
        <v>100</v>
      </c>
      <c r="N5" s="4">
        <f>IF(M5&gt;=90,2,IF(M5&gt;=80,1,0))</f>
        <v>2</v>
      </c>
      <c r="O5" s="247">
        <v>557</v>
      </c>
      <c r="P5" s="4">
        <f>IF(O5/E5&gt;=13,1,0)</f>
        <v>1</v>
      </c>
      <c r="Q5" s="247">
        <v>389</v>
      </c>
      <c r="R5" s="158" t="s">
        <v>183</v>
      </c>
      <c r="S5" s="247">
        <v>87</v>
      </c>
      <c r="T5" s="4">
        <f>IF(S5&gt;=90,2,IF(S5&gt;=80,1,0))</f>
        <v>1</v>
      </c>
      <c r="U5" s="189"/>
      <c r="V5" s="4">
        <f>IF(U5&gt;=90,2,IF(U5&gt;=80,1,0))</f>
        <v>0</v>
      </c>
      <c r="W5" s="247">
        <v>1575</v>
      </c>
      <c r="X5" s="5">
        <f>ROUND($W5/($I5-$F5)/13,2)</f>
        <v>3.27</v>
      </c>
      <c r="Y5" s="86">
        <f>IF(W5/(I5-F5)/13&gt;=1.5,1,0)</f>
        <v>1</v>
      </c>
      <c r="Z5" s="247">
        <v>687</v>
      </c>
      <c r="AA5" s="4">
        <f>IF(Z5/I5&gt;=6,1,0)</f>
        <v>1</v>
      </c>
      <c r="AB5" s="247">
        <v>99</v>
      </c>
      <c r="AC5" s="4">
        <f>IF(AB5&gt;=90,2,IF(AB5&gt;=80,1,0))</f>
        <v>2</v>
      </c>
      <c r="AD5" s="247">
        <v>99</v>
      </c>
      <c r="AE5" s="4">
        <f>IF(AD5&gt;=90,2,IF(AD5&gt;=80,1,0))</f>
        <v>2</v>
      </c>
      <c r="AF5" s="247">
        <v>83</v>
      </c>
      <c r="AG5" s="5">
        <f>AF5/L5</f>
        <v>1.509090909090909</v>
      </c>
      <c r="AH5" s="135">
        <f>IF(AG5&gt;12,3,IF(AG5&gt;4,2,IF(AG5&gt;1,1,0)))</f>
        <v>1</v>
      </c>
      <c r="AI5" s="247">
        <v>120</v>
      </c>
      <c r="AJ5" s="6">
        <f>ROUND(AI5/I5,0)</f>
        <v>3</v>
      </c>
      <c r="AK5" s="135">
        <f>IF(AJ5&gt;=4,2,IF(AJ5&gt;1,1,0))</f>
        <v>1</v>
      </c>
      <c r="AL5" s="247">
        <v>264</v>
      </c>
      <c r="AM5" s="6">
        <f>AL5/D5</f>
        <v>15.529411764705882</v>
      </c>
      <c r="AN5" s="4">
        <f>IF(AM5&gt;23,3,IF(AM5&gt;12,2,IF(AM5&gt;4,1,0)))</f>
        <v>2</v>
      </c>
      <c r="AO5" s="99">
        <f>J5+N5+P5+T5+V5+Y5+AA5+AC5+AE5+AN5</f>
        <v>13</v>
      </c>
      <c r="AP5" s="99">
        <f>ROUND(AO5/($AO$2-$AH$2-$AK$2)*100,0)</f>
        <v>87</v>
      </c>
      <c r="AQ5" s="166" t="str">
        <f>IF(AND(OR($B$3="октябрь",$B$3="декабрь",$B$3="март",$B$3="май"),R5="четверть"),"выставляются","нет")</f>
        <v>нет</v>
      </c>
      <c r="AR5" s="166" t="str">
        <f>IF(AND(OR($B$3="ноябрь",$B$3="февраль",$B$3="май"),$R5="триместр"),"выставляются","нет")</f>
        <v>нет</v>
      </c>
      <c r="AS5" s="166" t="str">
        <f>IF(AND(OR($B$3="декабрь",$B$3="май"),$R5="полугодие"),"выставляются","нет")</f>
        <v>нет</v>
      </c>
    </row>
    <row r="6" spans="1:45" ht="30" customHeight="1">
      <c r="A6" s="10"/>
      <c r="B6" s="157" t="s">
        <v>209</v>
      </c>
      <c r="C6" s="273" t="s">
        <v>314</v>
      </c>
      <c r="D6" s="247">
        <v>22</v>
      </c>
      <c r="E6" s="225">
        <v>9</v>
      </c>
      <c r="F6" s="225">
        <v>12</v>
      </c>
      <c r="G6" s="225">
        <v>59</v>
      </c>
      <c r="H6" s="216">
        <v>59</v>
      </c>
      <c r="I6" s="247">
        <v>57</v>
      </c>
      <c r="J6" s="4">
        <f>IF(ABS((I6-H6)/H6)&lt;=0.1,1,0)</f>
        <v>1</v>
      </c>
      <c r="K6" s="247">
        <v>17</v>
      </c>
      <c r="L6" s="247">
        <v>36</v>
      </c>
      <c r="M6" s="247">
        <v>54</v>
      </c>
      <c r="N6" s="4">
        <f>IF(M6&gt;=90,2,IF(M6&gt;=80,1,0))</f>
        <v>0</v>
      </c>
      <c r="O6" s="247">
        <v>209</v>
      </c>
      <c r="P6" s="4">
        <f>IF(O6/E6&gt;=13,1,0)</f>
        <v>1</v>
      </c>
      <c r="Q6" s="247">
        <v>382</v>
      </c>
      <c r="R6" s="158" t="s">
        <v>183</v>
      </c>
      <c r="S6" s="247">
        <v>86</v>
      </c>
      <c r="T6" s="4">
        <f>IF(S6&gt;=90,2,IF(S6&gt;=80,1,0))</f>
        <v>1</v>
      </c>
      <c r="U6" s="189"/>
      <c r="V6" s="4">
        <f>IF(U6&gt;=90,2,IF(U6&gt;=80,1,0))</f>
        <v>0</v>
      </c>
      <c r="W6" s="287">
        <v>2112</v>
      </c>
      <c r="X6" s="5">
        <f>ROUND($W6/($I6-$F6)/13,2)</f>
        <v>3.61</v>
      </c>
      <c r="Y6" s="86">
        <f>IF(W6/(I6-F6)/13&gt;=1.5,1,0)</f>
        <v>1</v>
      </c>
      <c r="Z6" s="247">
        <v>803</v>
      </c>
      <c r="AA6" s="4">
        <f>IF(Z6/I6&gt;=6,1,0)</f>
        <v>1</v>
      </c>
      <c r="AB6" s="247">
        <v>98</v>
      </c>
      <c r="AC6" s="4">
        <f>IF(AB6&gt;=90,2,IF(AB6&gt;=80,1,0))</f>
        <v>2</v>
      </c>
      <c r="AD6" s="247">
        <v>94</v>
      </c>
      <c r="AE6" s="4">
        <f>IF(AD6&gt;=90,2,IF(AD6&gt;=80,1,0))</f>
        <v>2</v>
      </c>
      <c r="AF6" s="247">
        <v>2</v>
      </c>
      <c r="AG6" s="5">
        <v>0</v>
      </c>
      <c r="AH6" s="135">
        <f>IF(AG6&gt;12,3,IF(AG6&gt;4,2,IF(AG6&gt;1,1,0)))</f>
        <v>0</v>
      </c>
      <c r="AI6" s="247">
        <v>0</v>
      </c>
      <c r="AJ6" s="6">
        <v>0</v>
      </c>
      <c r="AK6" s="135">
        <f>IF(AJ6&gt;=4,2,IF(AJ6&gt;1,1,0))</f>
        <v>0</v>
      </c>
      <c r="AL6" s="247">
        <v>413</v>
      </c>
      <c r="AM6" s="6">
        <f>AL6/D6</f>
        <v>18.772727272727273</v>
      </c>
      <c r="AN6" s="4">
        <f>IF(AM6&gt;23,3,IF(AM6&gt;12,2,IF(AM6&gt;4,1,0)))</f>
        <v>2</v>
      </c>
      <c r="AO6" s="99">
        <f>J6+N6+P6+T6+V6+Y6+AC6+AE6+AN6</f>
        <v>10</v>
      </c>
      <c r="AP6" s="99">
        <f>ROUND(AO6/($AO$2-$AH$2-$AK$2)*100,0)</f>
        <v>67</v>
      </c>
      <c r="AQ6" s="229"/>
      <c r="AR6" s="229"/>
      <c r="AS6" s="229"/>
    </row>
    <row r="7" spans="1:45" ht="60.75" customHeight="1">
      <c r="A7" s="10"/>
      <c r="B7" s="281" t="s">
        <v>213</v>
      </c>
      <c r="C7" s="277" t="s">
        <v>398</v>
      </c>
      <c r="D7" s="189">
        <v>11</v>
      </c>
      <c r="E7" s="194">
        <v>4</v>
      </c>
      <c r="F7" s="194">
        <v>0</v>
      </c>
      <c r="G7" s="194">
        <v>7</v>
      </c>
      <c r="H7" s="246">
        <v>7</v>
      </c>
      <c r="I7" s="189">
        <v>11</v>
      </c>
      <c r="J7" s="232">
        <f>IF(ABS((I7-H7)/H7)&lt;=0.1,1,0)</f>
        <v>0</v>
      </c>
      <c r="K7" s="189">
        <v>5</v>
      </c>
      <c r="L7" s="189">
        <v>19</v>
      </c>
      <c r="M7" s="189">
        <v>100</v>
      </c>
      <c r="N7" s="232">
        <f>IF(M7&gt;=90,2,IF(M7&gt;=80,1,0))</f>
        <v>2</v>
      </c>
      <c r="O7" s="189">
        <v>86</v>
      </c>
      <c r="P7" s="232">
        <f>IF(O7/E7&gt;=13,1,0)</f>
        <v>1</v>
      </c>
      <c r="Q7" s="189">
        <v>147</v>
      </c>
      <c r="R7" s="285"/>
      <c r="S7" s="189">
        <v>95</v>
      </c>
      <c r="T7" s="232">
        <f>IF(S7&gt;=90,2,IF(S7&gt;=80,1,0))</f>
        <v>2</v>
      </c>
      <c r="U7" s="231"/>
      <c r="V7" s="232">
        <f>IF(U7&gt;=90,2,IF(U7&gt;=80,1,0))</f>
        <v>0</v>
      </c>
      <c r="W7" s="189">
        <v>723</v>
      </c>
      <c r="X7" s="234">
        <f>ROUND($W7/($I7-$F7)/13,2)</f>
        <v>5.0599999999999996</v>
      </c>
      <c r="Y7" s="232">
        <f>IF(W7/(I7-F7)/13&gt;=2.5,1,0)</f>
        <v>1</v>
      </c>
      <c r="Z7" s="189">
        <v>8</v>
      </c>
      <c r="AA7" s="232">
        <f>IF(Z7/I7&gt;=6,1,0)</f>
        <v>0</v>
      </c>
      <c r="AB7" s="189">
        <v>92</v>
      </c>
      <c r="AC7" s="232">
        <f>IF(AB7&gt;=90,2,IF(AB7&gt;=80,1,0))</f>
        <v>2</v>
      </c>
      <c r="AD7" s="189">
        <v>71</v>
      </c>
      <c r="AE7" s="232">
        <f>IF(AD7&gt;=90,2,IF(AD7&gt;=80,1,0))</f>
        <v>0</v>
      </c>
      <c r="AF7" s="189">
        <v>9</v>
      </c>
      <c r="AG7" s="234">
        <f>AF7/L7</f>
        <v>0.47368421052631576</v>
      </c>
      <c r="AH7" s="232">
        <f>IF(AG7&gt;12,3,IF(AG7&gt;4,2,IF(AG7&gt;1,1,0)))</f>
        <v>0</v>
      </c>
      <c r="AI7" s="189">
        <v>0</v>
      </c>
      <c r="AJ7" s="237">
        <f>AI7/I7</f>
        <v>0</v>
      </c>
      <c r="AK7" s="232">
        <f>IF(AJ7&gt;=4,2,IF(AJ7&gt;1,1,0))</f>
        <v>0</v>
      </c>
      <c r="AL7" s="189">
        <v>117</v>
      </c>
      <c r="AM7" s="237">
        <f>AL7/D7</f>
        <v>10.636363636363637</v>
      </c>
      <c r="AN7" s="232">
        <f>IF(AM7&gt;23,3,IF(AM7&gt;12,2,IF(AM7&gt;4,1,0)))</f>
        <v>1</v>
      </c>
      <c r="AO7" s="288">
        <f>J7+N7+P7+T7+V7+Y7+AA7+AC7+AE7+AH7+AK7+AN7</f>
        <v>9</v>
      </c>
      <c r="AP7" s="288">
        <f>ROUND(AO7/$AO$2*100,0)</f>
        <v>45</v>
      </c>
      <c r="AQ7" s="230"/>
      <c r="AR7" s="230"/>
      <c r="AS7" s="230"/>
    </row>
    <row r="8" spans="1:45" s="44" customFormat="1" ht="30" customHeight="1">
      <c r="A8" s="10"/>
      <c r="B8" s="157" t="s">
        <v>210</v>
      </c>
      <c r="C8" s="273" t="s">
        <v>395</v>
      </c>
      <c r="D8" s="189">
        <v>7</v>
      </c>
      <c r="E8" s="225"/>
      <c r="F8" s="225"/>
      <c r="G8" s="225"/>
      <c r="H8" s="283"/>
      <c r="I8" s="189">
        <v>12</v>
      </c>
      <c r="J8" s="4">
        <v>0</v>
      </c>
      <c r="K8" s="189">
        <v>4</v>
      </c>
      <c r="L8" s="189">
        <v>23</v>
      </c>
      <c r="M8" s="189">
        <v>100</v>
      </c>
      <c r="N8" s="4">
        <f>IF(M8&gt;=90,2,IF(M8&gt;=80,1,0))</f>
        <v>2</v>
      </c>
      <c r="O8" s="189">
        <v>26</v>
      </c>
      <c r="P8" s="35">
        <v>0</v>
      </c>
      <c r="Q8" s="189">
        <v>68</v>
      </c>
      <c r="R8" s="175" t="s">
        <v>181</v>
      </c>
      <c r="S8" s="189"/>
      <c r="T8" s="4">
        <f>IF(S8&gt;=90,2,IF(S8&gt;=80,1,0))</f>
        <v>0</v>
      </c>
      <c r="U8" s="189"/>
      <c r="V8" s="4">
        <f>IF(U8&gt;=90,2,IF(U8&gt;=80,1,0))</f>
        <v>0</v>
      </c>
      <c r="W8" s="189"/>
      <c r="X8" s="5">
        <v>0</v>
      </c>
      <c r="Y8" s="4">
        <v>0</v>
      </c>
      <c r="Z8" s="189"/>
      <c r="AA8" s="4">
        <v>0</v>
      </c>
      <c r="AB8" s="189"/>
      <c r="AC8" s="4">
        <f>IF(AB8&gt;=90,2,IF(AB8&gt;=80,1,0))</f>
        <v>0</v>
      </c>
      <c r="AD8" s="189"/>
      <c r="AE8" s="35">
        <f>IF(AD8&gt;=70,2,IF(AD8&gt;=60,1,0))</f>
        <v>0</v>
      </c>
      <c r="AF8" s="189">
        <v>10</v>
      </c>
      <c r="AG8" s="5">
        <v>0</v>
      </c>
      <c r="AH8" s="4">
        <f>IF(AG8&gt;12,3,IF(AG8&gt;4,2,IF(AG8&gt;1,1,0)))</f>
        <v>0</v>
      </c>
      <c r="AI8" s="189">
        <v>0</v>
      </c>
      <c r="AJ8" s="6">
        <v>0</v>
      </c>
      <c r="AK8" s="4">
        <f>IF(AJ8&gt;=4,2,IF(AJ8&gt;1,1,0))</f>
        <v>0</v>
      </c>
      <c r="AL8" s="189">
        <v>22</v>
      </c>
      <c r="AM8" s="6">
        <v>0</v>
      </c>
      <c r="AN8" s="4">
        <f>IF(AM8&gt;23,3,IF(AM8&gt;12,2,IF(AM8&gt;4,1,0)))</f>
        <v>0</v>
      </c>
      <c r="AO8" s="97">
        <v>0</v>
      </c>
      <c r="AP8" s="97">
        <f>ROUND(AO8/$AO$2*100,0)</f>
        <v>0</v>
      </c>
      <c r="AQ8" s="289"/>
      <c r="AR8" s="290"/>
      <c r="AS8" s="290"/>
    </row>
  </sheetData>
  <autoFilter ref="A1:AS8">
    <sortState ref="A4:AS8">
      <sortCondition descending="1" ref="AP1:AP8"/>
    </sortState>
  </autoFilter>
  <conditionalFormatting sqref="B4:C4 B6:C8">
    <cfRule type="duplicateValues" dxfId="2" priority="2"/>
  </conditionalFormatting>
  <conditionalFormatting sqref="C5">
    <cfRule type="duplicateValues" dxfId="1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R15"/>
  <sheetViews>
    <sheetView zoomScale="70" zoomScaleNormal="7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N7" sqref="AN7"/>
    </sheetView>
  </sheetViews>
  <sheetFormatPr defaultRowHeight="15"/>
  <cols>
    <col min="1" max="1" width="6.42578125" bestFit="1" customWidth="1"/>
    <col min="2" max="2" width="61.85546875" customWidth="1"/>
    <col min="3" max="3" width="14.7109375" customWidth="1"/>
    <col min="4" max="4" width="11" customWidth="1"/>
    <col min="5" max="6" width="12.42578125" customWidth="1"/>
    <col min="8" max="8" width="15.28515625" customWidth="1"/>
    <col min="9" max="9" width="5.7109375" customWidth="1"/>
    <col min="12" max="12" width="12.85546875" customWidth="1"/>
    <col min="13" max="13" width="5.7109375" customWidth="1"/>
    <col min="15" max="15" width="6.28515625" customWidth="1"/>
    <col min="16" max="16" width="13.85546875" customWidth="1"/>
    <col min="17" max="17" width="11.28515625" bestFit="1" customWidth="1"/>
    <col min="18" max="18" width="12.5703125" customWidth="1"/>
    <col min="19" max="19" width="6.28515625" customWidth="1"/>
    <col min="20" max="20" width="12.42578125" customWidth="1"/>
    <col min="21" max="21" width="5.7109375" customWidth="1"/>
    <col min="22" max="22" width="14" customWidth="1"/>
    <col min="24" max="24" width="5.7109375" customWidth="1"/>
    <col min="25" max="25" width="12.5703125" customWidth="1"/>
    <col min="26" max="26" width="5.5703125" customWidth="1"/>
    <col min="27" max="27" width="15.7109375" customWidth="1"/>
    <col min="28" max="28" width="5.7109375" customWidth="1"/>
    <col min="29" max="29" width="15" customWidth="1"/>
    <col min="30" max="30" width="5.42578125" customWidth="1"/>
    <col min="31" max="31" width="13.5703125" customWidth="1"/>
    <col min="33" max="33" width="6.42578125" customWidth="1"/>
    <col min="34" max="34" width="15.28515625" customWidth="1"/>
    <col min="36" max="36" width="5.28515625" customWidth="1"/>
    <col min="37" max="37" width="16.42578125" customWidth="1"/>
    <col min="39" max="40" width="6.42578125" customWidth="1"/>
    <col min="41" max="41" width="7.5703125" customWidth="1"/>
  </cols>
  <sheetData>
    <row r="1" spans="1:44" s="7" customFormat="1" ht="140.25" customHeight="1">
      <c r="A1" s="78" t="s">
        <v>0</v>
      </c>
      <c r="B1" s="96" t="s">
        <v>1</v>
      </c>
      <c r="C1" s="78" t="s">
        <v>2</v>
      </c>
      <c r="D1" s="108" t="s">
        <v>3</v>
      </c>
      <c r="E1" s="108" t="s">
        <v>126</v>
      </c>
      <c r="F1" s="108" t="s">
        <v>127</v>
      </c>
      <c r="G1" s="109" t="s">
        <v>178</v>
      </c>
      <c r="H1" s="78" t="s">
        <v>128</v>
      </c>
      <c r="I1" s="110" t="s">
        <v>4</v>
      </c>
      <c r="J1" s="78" t="s">
        <v>5</v>
      </c>
      <c r="K1" s="78" t="s">
        <v>6</v>
      </c>
      <c r="L1" s="78" t="s">
        <v>7</v>
      </c>
      <c r="M1" s="110" t="s">
        <v>8</v>
      </c>
      <c r="N1" s="78" t="s">
        <v>9</v>
      </c>
      <c r="O1" s="110" t="s">
        <v>10</v>
      </c>
      <c r="P1" s="78" t="s">
        <v>11</v>
      </c>
      <c r="Q1" s="78" t="s">
        <v>180</v>
      </c>
      <c r="R1" s="78" t="s">
        <v>151</v>
      </c>
      <c r="S1" s="110" t="s">
        <v>33</v>
      </c>
      <c r="T1" s="78" t="s">
        <v>12</v>
      </c>
      <c r="U1" s="110" t="s">
        <v>172</v>
      </c>
      <c r="V1" s="78" t="s">
        <v>13</v>
      </c>
      <c r="W1" s="111" t="s">
        <v>124</v>
      </c>
      <c r="X1" s="110" t="s">
        <v>34</v>
      </c>
      <c r="Y1" s="78" t="s">
        <v>14</v>
      </c>
      <c r="Z1" s="110" t="s">
        <v>173</v>
      </c>
      <c r="AA1" s="78" t="s">
        <v>15</v>
      </c>
      <c r="AB1" s="110" t="s">
        <v>35</v>
      </c>
      <c r="AC1" s="78" t="s">
        <v>16</v>
      </c>
      <c r="AD1" s="110" t="s">
        <v>174</v>
      </c>
      <c r="AE1" s="78" t="s">
        <v>17</v>
      </c>
      <c r="AF1" s="111" t="s">
        <v>18</v>
      </c>
      <c r="AG1" s="110" t="s">
        <v>175</v>
      </c>
      <c r="AH1" s="78" t="s">
        <v>19</v>
      </c>
      <c r="AI1" s="111" t="s">
        <v>125</v>
      </c>
      <c r="AJ1" s="110" t="s">
        <v>176</v>
      </c>
      <c r="AK1" s="78" t="s">
        <v>20</v>
      </c>
      <c r="AL1" s="111" t="s">
        <v>150</v>
      </c>
      <c r="AM1" s="110" t="s">
        <v>177</v>
      </c>
      <c r="AN1" s="112" t="s">
        <v>32</v>
      </c>
      <c r="AO1" s="112" t="s">
        <v>21</v>
      </c>
      <c r="AP1" s="92"/>
      <c r="AQ1" s="93"/>
      <c r="AR1" s="93"/>
    </row>
    <row r="2" spans="1:44" s="79" customFormat="1" ht="15" customHeight="1">
      <c r="A2" s="128"/>
      <c r="B2" s="123" t="s">
        <v>197</v>
      </c>
      <c r="C2" s="124"/>
      <c r="D2" s="124"/>
      <c r="E2" s="124"/>
      <c r="F2" s="124"/>
      <c r="G2" s="124"/>
      <c r="H2" s="124"/>
      <c r="I2" s="124">
        <v>1</v>
      </c>
      <c r="J2" s="124"/>
      <c r="K2" s="124"/>
      <c r="L2" s="124"/>
      <c r="M2" s="124">
        <v>2</v>
      </c>
      <c r="N2" s="124"/>
      <c r="O2" s="124">
        <v>1</v>
      </c>
      <c r="P2" s="124"/>
      <c r="Q2" s="124"/>
      <c r="R2" s="124"/>
      <c r="S2" s="124">
        <v>2</v>
      </c>
      <c r="T2" s="124"/>
      <c r="U2" s="124">
        <v>0</v>
      </c>
      <c r="V2" s="124"/>
      <c r="W2" s="125"/>
      <c r="X2" s="124">
        <v>1</v>
      </c>
      <c r="Y2" s="124"/>
      <c r="Z2" s="124">
        <v>1</v>
      </c>
      <c r="AA2" s="124"/>
      <c r="AB2" s="124">
        <v>2</v>
      </c>
      <c r="AC2" s="124"/>
      <c r="AD2" s="124">
        <v>2</v>
      </c>
      <c r="AE2" s="124"/>
      <c r="AF2" s="124"/>
      <c r="AG2" s="124">
        <v>3</v>
      </c>
      <c r="AH2" s="124"/>
      <c r="AI2" s="124"/>
      <c r="AJ2" s="124">
        <v>2</v>
      </c>
      <c r="AK2" s="124"/>
      <c r="AL2" s="124"/>
      <c r="AM2" s="124">
        <v>3</v>
      </c>
      <c r="AN2" s="124">
        <f>SUM(C2:AM2)</f>
        <v>20</v>
      </c>
      <c r="AO2" s="129">
        <v>100</v>
      </c>
      <c r="AP2" s="120"/>
      <c r="AQ2" s="120" t="s">
        <v>193</v>
      </c>
      <c r="AR2" s="121"/>
    </row>
    <row r="3" spans="1:44" s="79" customFormat="1">
      <c r="A3" s="130"/>
      <c r="B3" s="75" t="s">
        <v>187</v>
      </c>
      <c r="C3" s="8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31"/>
      <c r="AP3" s="122" t="s">
        <v>181</v>
      </c>
      <c r="AQ3" s="122" t="s">
        <v>182</v>
      </c>
      <c r="AR3" s="122" t="s">
        <v>183</v>
      </c>
    </row>
    <row r="4" spans="1:44" s="44" customFormat="1" ht="30" customHeight="1">
      <c r="B4" s="156" t="s">
        <v>208</v>
      </c>
      <c r="C4" s="149">
        <v>17</v>
      </c>
      <c r="D4" s="3">
        <v>16</v>
      </c>
      <c r="E4" s="3">
        <v>14</v>
      </c>
      <c r="F4" s="3">
        <v>44</v>
      </c>
      <c r="G4" s="80">
        <v>44</v>
      </c>
      <c r="H4" s="149">
        <v>44</v>
      </c>
      <c r="I4" s="4">
        <f>IF(ABS((H4-G4)/G4)&lt;=0.1,1,0)</f>
        <v>1</v>
      </c>
      <c r="J4" s="149">
        <v>16</v>
      </c>
      <c r="K4" s="149">
        <v>51</v>
      </c>
      <c r="L4" s="149">
        <v>98</v>
      </c>
      <c r="M4" s="4">
        <f>IF(L4&gt;=90,2,IF(L4&gt;=80,1,0))</f>
        <v>2</v>
      </c>
      <c r="N4" s="149">
        <v>521</v>
      </c>
      <c r="O4" s="4">
        <f>IF(N4/D4&gt;=13,1,0)</f>
        <v>1</v>
      </c>
      <c r="P4" s="149">
        <v>381</v>
      </c>
      <c r="Q4" s="158" t="s">
        <v>183</v>
      </c>
      <c r="R4" s="149">
        <v>96</v>
      </c>
      <c r="S4" s="4">
        <f>IF(R4&gt;=90,2,IF(R4&gt;=80,1,0))</f>
        <v>2</v>
      </c>
      <c r="T4" s="72"/>
      <c r="U4" s="4">
        <f>IF(T4&gt;=90,2,IF(T4&gt;=80,1,0))</f>
        <v>0</v>
      </c>
      <c r="V4" s="149">
        <v>1819</v>
      </c>
      <c r="W4" s="5">
        <f>ROUND($V4/($H4-$E4)/13,2)</f>
        <v>4.66</v>
      </c>
      <c r="X4" s="86">
        <f>IF(V4/(H4-E4)/13&gt;=1.5,1,0)</f>
        <v>1</v>
      </c>
      <c r="Y4" s="149">
        <v>1034</v>
      </c>
      <c r="Z4" s="4">
        <f>IF(Y4/H4&gt;=6,1,0)</f>
        <v>1</v>
      </c>
      <c r="AA4" s="149">
        <v>98</v>
      </c>
      <c r="AB4" s="4">
        <f>IF(AA4&gt;=90,2,IF(AA4&gt;=80,1,0))</f>
        <v>2</v>
      </c>
      <c r="AC4" s="149">
        <v>97</v>
      </c>
      <c r="AD4" s="4">
        <f>IF(AC4&gt;=90,2,IF(AC4&gt;=80,1,0))</f>
        <v>2</v>
      </c>
      <c r="AE4" s="149">
        <v>108</v>
      </c>
      <c r="AF4" s="5">
        <f>AE4/K4</f>
        <v>2.1176470588235294</v>
      </c>
      <c r="AG4" s="135">
        <f>IF(AF4&gt;12,3,IF(AF4&gt;4,2,IF(AF4&gt;1,1,0)))</f>
        <v>1</v>
      </c>
      <c r="AH4" s="149">
        <v>108</v>
      </c>
      <c r="AI4" s="6">
        <f>ROUND(AH4/H4,0)</f>
        <v>2</v>
      </c>
      <c r="AJ4" s="135">
        <f>IF(AI4&gt;=4,2,IF(AI4&gt;1,1,0))</f>
        <v>1</v>
      </c>
      <c r="AK4" s="149">
        <v>386</v>
      </c>
      <c r="AL4" s="6">
        <f>AK4/C4</f>
        <v>22.705882352941178</v>
      </c>
      <c r="AM4" s="4">
        <f>IF(AL4&gt;23,3,IF(AL4&gt;12,2,IF(AL4&gt;4,1,0)))</f>
        <v>2</v>
      </c>
      <c r="AN4" s="99">
        <f>I4+M4+O4+S4+U4+X4+Z4+AB4+AD4+AM4</f>
        <v>14</v>
      </c>
      <c r="AO4" s="99">
        <f>ROUND(AN4/($AN$2-$AG$2-$AJ$2)*100,0)</f>
        <v>93</v>
      </c>
      <c r="AP4" s="166" t="str">
        <f>IF(AND(OR($B$3="октябрь",$B$3="декабрь",$B$3="март",$B$3="май"),Q4="четверть"),"выставляются","нет")</f>
        <v>нет</v>
      </c>
      <c r="AQ4" s="166" t="str">
        <f>IF(AND(OR($B$3="ноябрь",$B$3="февраль",$B$3="май"),$Q4="триместр"),"выставляются","нет")</f>
        <v>нет</v>
      </c>
      <c r="AR4" s="166" t="str">
        <f>IF(AND(OR($B$3="декабрь",$B$3="май"),$Q4="полугодие"),"выставляются","нет")</f>
        <v>выставляются</v>
      </c>
    </row>
    <row r="5" spans="1:44" s="67" customFormat="1" ht="29.1" hidden="1" customHeight="1">
      <c r="A5" s="27">
        <v>8</v>
      </c>
      <c r="B5" s="182" t="s">
        <v>24</v>
      </c>
      <c r="C5" s="72">
        <v>30</v>
      </c>
      <c r="D5" s="3">
        <v>11</v>
      </c>
      <c r="E5" s="3">
        <v>18</v>
      </c>
      <c r="F5" s="3">
        <v>94</v>
      </c>
      <c r="G5" s="80">
        <v>96</v>
      </c>
      <c r="H5" s="72">
        <v>91</v>
      </c>
      <c r="I5" s="4">
        <f>IF(ABS((H5-G5)/G5)&lt;=0.1,1,0)</f>
        <v>1</v>
      </c>
      <c r="J5" s="72">
        <v>11</v>
      </c>
      <c r="K5" s="72">
        <v>102</v>
      </c>
      <c r="L5" s="72">
        <v>99</v>
      </c>
      <c r="M5" s="4">
        <f>IF(L5&gt;=90,2,IF(L5&gt;=80,1,0))</f>
        <v>2</v>
      </c>
      <c r="N5" s="72">
        <v>342</v>
      </c>
      <c r="O5" s="4">
        <f>IF(N5/D5&gt;=13,1,0)</f>
        <v>1</v>
      </c>
      <c r="P5" s="71">
        <v>369</v>
      </c>
      <c r="Q5" s="167" t="s">
        <v>181</v>
      </c>
      <c r="R5" s="71">
        <v>64</v>
      </c>
      <c r="S5" s="4">
        <f>IF(R5&gt;=90,2,IF(R5&gt;=80,1,0))</f>
        <v>0</v>
      </c>
      <c r="T5" s="72"/>
      <c r="U5" s="4">
        <f>IF(T5&gt;=90,2,IF(T5&gt;=80,1,0))</f>
        <v>0</v>
      </c>
      <c r="V5" s="155">
        <v>5055</v>
      </c>
      <c r="W5" s="5">
        <f>ROUND($V5/($H5-$E5)/13,2)</f>
        <v>5.33</v>
      </c>
      <c r="X5" s="86">
        <f>IF(V5/(G5-D5)/13&gt;=1.5,1,0)</f>
        <v>1</v>
      </c>
      <c r="Y5" s="155">
        <v>2878</v>
      </c>
      <c r="Z5" s="86">
        <f>IF(Y5/G5&gt;=3,1,0)</f>
        <v>1</v>
      </c>
      <c r="AA5" s="155">
        <v>99</v>
      </c>
      <c r="AB5" s="4">
        <f>IF(AA5&gt;=90,2,IF(AA5&gt;=80,1,0))</f>
        <v>2</v>
      </c>
      <c r="AC5" s="155">
        <v>70</v>
      </c>
      <c r="AD5" s="135">
        <f>IF(AC5&gt;=90,2,IF(AC5&gt;=80,1,0))</f>
        <v>0</v>
      </c>
      <c r="AE5" s="155">
        <v>0</v>
      </c>
      <c r="AF5" s="5">
        <f>AE5/K5</f>
        <v>0</v>
      </c>
      <c r="AG5" s="135">
        <f>IF(AF5&gt;12,3,IF(AF5&gt;4,2,IF(AF5&gt;1,1,0)))</f>
        <v>0</v>
      </c>
      <c r="AH5" s="155">
        <v>1</v>
      </c>
      <c r="AI5" s="6">
        <f>AH5/H5</f>
        <v>1.098901098901099E-2</v>
      </c>
      <c r="AJ5" s="135">
        <f>AI5/H5</f>
        <v>1.2075836251660429E-4</v>
      </c>
      <c r="AK5" s="155">
        <v>884</v>
      </c>
      <c r="AL5" s="6">
        <f>AK5/C5</f>
        <v>29.466666666666665</v>
      </c>
      <c r="AM5" s="4">
        <f>IF(AL5&gt;23,3,IF(AL5&gt;12,2,IF(AL5&gt;4,1,0)))</f>
        <v>3</v>
      </c>
      <c r="AN5" s="99">
        <f>I5+M5+O5+S5+U5+X5+Z5+AB5+AM5</f>
        <v>11</v>
      </c>
      <c r="AO5" s="100">
        <f>ROUND(AN5/($AN$2-$AD$2-$AG$2-$AJ$2)*100,0)</f>
        <v>85</v>
      </c>
      <c r="AP5" s="166" t="str">
        <f>IF(AND(OR($B$3="октябрь",$B$3="декабрь",$B$3="март",$B$3="май"),Q5="четверть"),"выставляются","нет")</f>
        <v>выставляются</v>
      </c>
      <c r="AQ5" s="166" t="str">
        <f>IF(AND(OR($B$3="ноябрь",$B$3="февраль",$B$3="май"),$Q5="триместр"),"выставляются","нет")</f>
        <v>нет</v>
      </c>
      <c r="AR5" s="166" t="str">
        <f>IF(AND(OR($B$3="декабрь",$B$3="май"),$Q5="полугодие"),"выставляются","нет")</f>
        <v>нет</v>
      </c>
    </row>
    <row r="6" spans="1:44" s="67" customFormat="1" ht="30" hidden="1" customHeight="1">
      <c r="A6" s="23">
        <v>12</v>
      </c>
      <c r="B6" s="185" t="s">
        <v>45</v>
      </c>
      <c r="C6" s="72">
        <v>15</v>
      </c>
      <c r="D6" s="3">
        <v>6</v>
      </c>
      <c r="E6" s="3">
        <v>0</v>
      </c>
      <c r="F6" s="3">
        <v>99</v>
      </c>
      <c r="G6" s="80">
        <v>106</v>
      </c>
      <c r="H6" s="72">
        <v>99</v>
      </c>
      <c r="I6" s="4">
        <f>IF(ABS((H6-G6)/G6)&lt;=0.1,1,0)</f>
        <v>1</v>
      </c>
      <c r="J6" s="72">
        <v>6</v>
      </c>
      <c r="K6" s="72">
        <v>72</v>
      </c>
      <c r="L6" s="72">
        <v>60</v>
      </c>
      <c r="M6" s="135">
        <f>IF(L6&gt;=90,2,IF(L6&gt;=80,1,0))</f>
        <v>0</v>
      </c>
      <c r="N6" s="72">
        <v>82</v>
      </c>
      <c r="O6" s="4">
        <f>IF(N6/D6&gt;=13,1,0)</f>
        <v>1</v>
      </c>
      <c r="P6" s="72">
        <v>165</v>
      </c>
      <c r="Q6" s="158" t="s">
        <v>183</v>
      </c>
      <c r="R6" s="169"/>
      <c r="S6" s="4">
        <f>IF(R6&gt;=90,2,IF(R6&gt;=80,1,0))</f>
        <v>0</v>
      </c>
      <c r="T6" s="72"/>
      <c r="U6" s="4">
        <f>IF(T6&gt;=90,2,IF(T6&gt;=80,1,0))</f>
        <v>0</v>
      </c>
      <c r="V6" s="72">
        <v>1312</v>
      </c>
      <c r="W6" s="5">
        <f>ROUND($V6/($H6-$E6)/13,2)</f>
        <v>1.02</v>
      </c>
      <c r="X6" s="86">
        <f>IF(V6/(H6-E6)/13&gt;=1.5,1,0)</f>
        <v>0</v>
      </c>
      <c r="Y6" s="72">
        <v>1161</v>
      </c>
      <c r="Z6" s="4">
        <f>IF(Y6/H6&gt;=6,1,0)</f>
        <v>1</v>
      </c>
      <c r="AA6" s="72">
        <v>97</v>
      </c>
      <c r="AB6" s="4">
        <f>IF(AA6&gt;=90,2,IF(AA6&gt;=80,1,0))</f>
        <v>2</v>
      </c>
      <c r="AC6" s="72">
        <v>95</v>
      </c>
      <c r="AD6" s="4">
        <f>IF(AC6&gt;=90,2,IF(AC6&gt;=80,1,0))</f>
        <v>2</v>
      </c>
      <c r="AE6" s="72">
        <v>0</v>
      </c>
      <c r="AF6" s="5">
        <f>AE6/K6</f>
        <v>0</v>
      </c>
      <c r="AG6" s="135">
        <f>IF(AF6&gt;12,3,IF(AF6&gt;4,2,IF(AF6&gt;1,1,0)))</f>
        <v>0</v>
      </c>
      <c r="AH6" s="72">
        <v>40</v>
      </c>
      <c r="AI6" s="6">
        <f>ROUND(AH6/H6,0)</f>
        <v>0</v>
      </c>
      <c r="AJ6" s="4">
        <f>IF(AI6&gt;=4,2,IF(AI6&gt;1,1,0))</f>
        <v>0</v>
      </c>
      <c r="AK6" s="72">
        <v>275</v>
      </c>
      <c r="AL6" s="6">
        <f>AK6/C6</f>
        <v>18.333333333333332</v>
      </c>
      <c r="AM6" s="4">
        <f>IF(AL6&gt;23,3,IF(AL6&gt;12,2,IF(AL6&gt;4,1,0)))</f>
        <v>2</v>
      </c>
      <c r="AN6" s="99">
        <f>I6+O6+S6+U6+X6+Z6+AB6+AD6+AM6+AJ6</f>
        <v>9</v>
      </c>
      <c r="AO6" s="99">
        <f>ROUND(AN6/($AN$2-$M$2-$AG$2)*100,0)</f>
        <v>60</v>
      </c>
      <c r="AP6" s="166" t="str">
        <f>IF(AND(OR($B$3="октябрь",$B$3="декабрь",$B$3="март",$B$3="май"),Q6="четверть"),"выставляются","нет")</f>
        <v>нет</v>
      </c>
      <c r="AQ6" s="166" t="str">
        <f>IF(AND(OR($B$3="ноябрь",$B$3="февраль",$B$3="май"),$Q6="триместр"),"выставляются","нет")</f>
        <v>нет</v>
      </c>
      <c r="AR6" s="166" t="str">
        <f>IF(AND(OR($B$3="декабрь",$B$3="май"),$Q6="полугодие"),"выставляются","нет")</f>
        <v>выставляются</v>
      </c>
    </row>
    <row r="7" spans="1:44" s="67" customFormat="1" ht="30" customHeight="1">
      <c r="B7" s="157" t="s">
        <v>209</v>
      </c>
      <c r="C7" s="12" t="s">
        <v>211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"/>
      <c r="AK7" s="12"/>
      <c r="AL7" s="12"/>
      <c r="AM7" s="12"/>
      <c r="AN7" s="12"/>
      <c r="AO7" s="12"/>
      <c r="AP7" s="12"/>
      <c r="AQ7" s="12"/>
      <c r="AR7" s="12"/>
    </row>
    <row r="8" spans="1:44" s="67" customFormat="1" ht="30" hidden="1" customHeight="1">
      <c r="A8" s="27">
        <v>7</v>
      </c>
      <c r="B8" s="15" t="s">
        <v>155</v>
      </c>
      <c r="C8" s="72">
        <v>9</v>
      </c>
      <c r="D8" s="3">
        <v>8</v>
      </c>
      <c r="E8" s="3">
        <v>0</v>
      </c>
      <c r="F8" s="3">
        <v>120</v>
      </c>
      <c r="G8" s="80">
        <v>120</v>
      </c>
      <c r="H8" s="72">
        <v>116</v>
      </c>
      <c r="I8" s="4">
        <f>IF(ABS((H8-G8)/G8)&lt;=0.1,1,0)</f>
        <v>1</v>
      </c>
      <c r="J8" s="153">
        <v>8</v>
      </c>
      <c r="K8" s="72">
        <v>0</v>
      </c>
      <c r="L8" s="72">
        <v>0</v>
      </c>
      <c r="M8" s="135">
        <f>IF(L8&gt;=90,2,IF(L8&gt;=80,1,0))</f>
        <v>0</v>
      </c>
      <c r="N8" s="72">
        <v>81</v>
      </c>
      <c r="O8" s="4">
        <f>IF(N8/D8&gt;=13,1,0)</f>
        <v>0</v>
      </c>
      <c r="P8" s="72">
        <v>112</v>
      </c>
      <c r="Q8" s="158" t="s">
        <v>183</v>
      </c>
      <c r="R8" s="169"/>
      <c r="S8" s="4">
        <f>IF(R8&gt;=90,2,IF(R8&gt;=80,1,0))</f>
        <v>0</v>
      </c>
      <c r="T8" s="153"/>
      <c r="U8" s="4">
        <f>IF(T8&gt;=90,2,IF(T8&gt;=80,1,0))</f>
        <v>0</v>
      </c>
      <c r="V8" s="72">
        <v>2408</v>
      </c>
      <c r="W8" s="5">
        <f>ROUND($V8/($H8-$E8)/13,2)</f>
        <v>1.6</v>
      </c>
      <c r="X8" s="86">
        <f>IF(V8/(H8-E8)/13&gt;=1.5,1,0)</f>
        <v>1</v>
      </c>
      <c r="Y8" s="72">
        <v>0</v>
      </c>
      <c r="Z8" s="135">
        <f>IF(Y8/H8&gt;=6,1,0)</f>
        <v>0</v>
      </c>
      <c r="AA8" s="72">
        <v>100</v>
      </c>
      <c r="AB8" s="4">
        <f>IF(AA8&gt;=90,2,IF(AA8&gt;=80,1,0))</f>
        <v>2</v>
      </c>
      <c r="AC8" s="72">
        <v>100</v>
      </c>
      <c r="AD8" s="4">
        <f>IF(AC8&gt;=90,2,IF(AC8&gt;=80,1,0))</f>
        <v>2</v>
      </c>
      <c r="AE8" s="72">
        <v>0</v>
      </c>
      <c r="AF8" s="5">
        <v>0</v>
      </c>
      <c r="AG8" s="135">
        <f>IF(AF8&gt;12,3,IF(AF8&gt;4,2,IF(AF8&gt;1,1,0)))</f>
        <v>0</v>
      </c>
      <c r="AH8" s="72">
        <v>0</v>
      </c>
      <c r="AI8" s="6">
        <f>ROUND(AH8/H8,0)</f>
        <v>0</v>
      </c>
      <c r="AJ8" s="135">
        <f>IF(AI8&gt;=4,2,IF(AI8&gt;1,1,0))</f>
        <v>0</v>
      </c>
      <c r="AK8" s="72">
        <v>113</v>
      </c>
      <c r="AL8" s="6">
        <f>AK8/C8</f>
        <v>12.555555555555555</v>
      </c>
      <c r="AM8" s="4">
        <f>IF(AL8&gt;23,3,IF(AL8&gt;12,2,IF(AL8&gt;4,1,0)))</f>
        <v>2</v>
      </c>
      <c r="AN8" s="99">
        <f>I8+O8+S8+U8+X8+AB8+AD8+AM8</f>
        <v>8</v>
      </c>
      <c r="AO8" s="99">
        <f>ROUND(AN8/($AN$2-$M$2-$Z$2-$AG$2-$AJ$2)*100,0)</f>
        <v>67</v>
      </c>
      <c r="AP8" s="166" t="str">
        <f>IF(AND(OR($B$3="октябрь",$B$3="декабрь",$B$3="март",$B$3="май"),Q8="четверть"),"выставляются","нет")</f>
        <v>нет</v>
      </c>
      <c r="AQ8" s="166" t="str">
        <f>IF(AND(OR($B$3="ноябрь",$B$3="февраль",$B$3="май"),$Q8="триместр"),"выставляются","нет")</f>
        <v>нет</v>
      </c>
      <c r="AR8" s="166" t="str">
        <f>IF(AND(OR($B$3="декабрь",$B$3="май"),$Q8="полугодие"),"выставляются","нет")</f>
        <v>выставляются</v>
      </c>
    </row>
    <row r="9" spans="1:44" s="67" customFormat="1" ht="30" customHeight="1">
      <c r="A9" s="12"/>
      <c r="B9" s="156" t="s">
        <v>214</v>
      </c>
      <c r="C9" s="10">
        <v>31</v>
      </c>
      <c r="D9" s="3">
        <v>7</v>
      </c>
      <c r="E9" s="3">
        <v>0</v>
      </c>
      <c r="F9" s="3">
        <v>31</v>
      </c>
      <c r="G9" s="80">
        <v>31</v>
      </c>
      <c r="H9" s="10">
        <v>33</v>
      </c>
      <c r="I9" s="4">
        <f>IF(ABS((H9-G9)/G9)&lt;=0.1,1,0)</f>
        <v>1</v>
      </c>
      <c r="J9" s="149">
        <v>16</v>
      </c>
      <c r="K9" s="10">
        <v>3</v>
      </c>
      <c r="L9" s="10">
        <v>97</v>
      </c>
      <c r="M9" s="4">
        <f>IF(L9&gt;=90,2,IF(L9&gt;=80,1,0))</f>
        <v>2</v>
      </c>
      <c r="N9" s="10">
        <v>114</v>
      </c>
      <c r="O9" s="4">
        <f>IF(N9/D9&gt;=13,1,0)</f>
        <v>1</v>
      </c>
      <c r="P9" s="10">
        <v>267</v>
      </c>
      <c r="Q9" s="158" t="s">
        <v>183</v>
      </c>
      <c r="R9" s="10"/>
      <c r="S9" s="4">
        <f>IF(R9&gt;=90,2,IF(R9&gt;=80,1,0))</f>
        <v>0</v>
      </c>
      <c r="T9" s="72"/>
      <c r="U9" s="4">
        <f>IF(T9&gt;=90,2,IF(T9&gt;=80,1,0))</f>
        <v>0</v>
      </c>
      <c r="V9" s="72">
        <v>2085</v>
      </c>
      <c r="W9" s="5">
        <f>ROUND($V9/($H9-$E9)/13,2)</f>
        <v>4.8600000000000003</v>
      </c>
      <c r="X9" s="86">
        <f>IF(V9/(H9-E9)/13&gt;=1.5,1,0)</f>
        <v>1</v>
      </c>
      <c r="Y9" s="10">
        <v>34</v>
      </c>
      <c r="Z9" s="4">
        <f>IF(Y9/G9&gt;=3,1,0)</f>
        <v>0</v>
      </c>
      <c r="AA9" s="10">
        <v>83</v>
      </c>
      <c r="AB9" s="4">
        <f>IF(AA9&gt;=90,2,IF(AA9&gt;=80,1,0))</f>
        <v>1</v>
      </c>
      <c r="AC9" s="10">
        <v>88</v>
      </c>
      <c r="AD9" s="4">
        <f>IF(AC9&gt;=90,2,IF(AC9&gt;=80,1,0))</f>
        <v>1</v>
      </c>
      <c r="AE9" s="10">
        <v>0</v>
      </c>
      <c r="AF9" s="5">
        <f>AE9/K9</f>
        <v>0</v>
      </c>
      <c r="AG9" s="135">
        <f>IF(AF9&gt;12,3,IF(AF9&gt;4,2,IF(AF9&gt;1,1,0)))</f>
        <v>0</v>
      </c>
      <c r="AH9" s="10">
        <v>56</v>
      </c>
      <c r="AI9" s="6">
        <f>ROUND(AH9/H9,0)</f>
        <v>2</v>
      </c>
      <c r="AJ9" s="135">
        <f>IF(AI9&gt;=4,2,IF(AI9&gt;1,1,0))</f>
        <v>1</v>
      </c>
      <c r="AK9" s="10">
        <v>436</v>
      </c>
      <c r="AL9" s="6">
        <f>AK9/C9</f>
        <v>14.064516129032258</v>
      </c>
      <c r="AM9" s="4">
        <f>IF(AL9&gt;23,3,IF(AL9&gt;12,2,IF(AL9&gt;4,1,0)))</f>
        <v>2</v>
      </c>
      <c r="AN9" s="99">
        <f>I9+M9+O9+S9+U9+X9+AB9+AD9+AM9</f>
        <v>9</v>
      </c>
      <c r="AO9" s="99">
        <f>ROUND(AN9/($AN$2-$AG$2-$AJ$2)*100,0)</f>
        <v>60</v>
      </c>
      <c r="AP9" s="166" t="str">
        <f>IF(AND(OR($B$3="октябрь",$B$3="декабрь",$B$3="март",$B$3="май"),Q9="четверть"),"выставляются","нет")</f>
        <v>нет</v>
      </c>
      <c r="AQ9" s="166" t="str">
        <f>IF(AND(OR($B$3="ноябрь",$B$3="февраль",$B$3="май"),$Q9="триместр"),"выставляются","нет")</f>
        <v>нет</v>
      </c>
      <c r="AR9" s="166" t="str">
        <f>IF(AND(OR($B$3="декабрь",$B$3="май"),$Q9="полугодие"),"выставляются","нет")</f>
        <v>выставляются</v>
      </c>
    </row>
    <row r="10" spans="1:44" s="67" customFormat="1" ht="30" hidden="1" customHeight="1">
      <c r="A10" s="23">
        <v>12</v>
      </c>
      <c r="B10" s="186" t="s">
        <v>67</v>
      </c>
      <c r="C10" s="72">
        <v>10</v>
      </c>
      <c r="D10" s="3">
        <v>5</v>
      </c>
      <c r="E10" s="3">
        <v>0</v>
      </c>
      <c r="F10" s="3">
        <v>65</v>
      </c>
      <c r="G10" s="168">
        <v>79</v>
      </c>
      <c r="H10" s="72">
        <v>84</v>
      </c>
      <c r="I10" s="4">
        <f>IF(ABS((H10-G10)/G10)&lt;=0.1,1,0)</f>
        <v>1</v>
      </c>
      <c r="J10" s="72">
        <v>5</v>
      </c>
      <c r="K10" s="72">
        <v>47</v>
      </c>
      <c r="L10" s="72">
        <v>54</v>
      </c>
      <c r="M10" s="135">
        <f>IF(L10&gt;=90,2,IF(L10&gt;=80,1,0))</f>
        <v>0</v>
      </c>
      <c r="N10" s="72">
        <v>77</v>
      </c>
      <c r="O10" s="4">
        <f>IF(N10/D10&gt;=13,1,0)</f>
        <v>1</v>
      </c>
      <c r="P10" s="72">
        <v>105</v>
      </c>
      <c r="Q10" s="158" t="s">
        <v>183</v>
      </c>
      <c r="R10" s="169"/>
      <c r="S10" s="4">
        <f>IF(R10&gt;=90,2,IF(R10&gt;=80,1,0))</f>
        <v>0</v>
      </c>
      <c r="T10" s="72"/>
      <c r="U10" s="4">
        <f>IF(T10&gt;=90,2,IF(T10&gt;=80,1,0))</f>
        <v>0</v>
      </c>
      <c r="V10" s="72">
        <v>2171</v>
      </c>
      <c r="W10" s="5">
        <f>ROUND($V10/($H10-$E10)/13,2)</f>
        <v>1.99</v>
      </c>
      <c r="X10" s="86">
        <f>IF(V10/(H10-E10)/13&gt;=1.5,1,0)</f>
        <v>1</v>
      </c>
      <c r="Y10" s="72">
        <v>831</v>
      </c>
      <c r="Z10" s="86">
        <f>IF(Y10/G10&gt;=3,1,0)</f>
        <v>1</v>
      </c>
      <c r="AA10" s="72">
        <v>95</v>
      </c>
      <c r="AB10" s="4">
        <f>IF(AA10&gt;=90,2,IF(AA10&gt;=80,1,0))</f>
        <v>2</v>
      </c>
      <c r="AC10" s="72">
        <v>91</v>
      </c>
      <c r="AD10" s="4">
        <f>IF(AC10&gt;=90,2,IF(AC10&gt;=80,1,0))</f>
        <v>2</v>
      </c>
      <c r="AE10" s="72">
        <v>5</v>
      </c>
      <c r="AF10" s="5">
        <f>AE10/K10</f>
        <v>0.10638297872340426</v>
      </c>
      <c r="AG10" s="135">
        <f>IF(AF10&gt;12,3,IF(AF10&gt;4,2,IF(AF10&gt;1,1,0)))</f>
        <v>0</v>
      </c>
      <c r="AH10" s="72">
        <v>46</v>
      </c>
      <c r="AI10" s="6">
        <f>AH10/H10</f>
        <v>0.54761904761904767</v>
      </c>
      <c r="AJ10" s="4">
        <f>IF(AI10&gt;=4,2,IF(AI10&gt;1,1,0))</f>
        <v>0</v>
      </c>
      <c r="AK10" s="72">
        <v>251</v>
      </c>
      <c r="AL10" s="6">
        <f>AK10/C10</f>
        <v>25.1</v>
      </c>
      <c r="AM10" s="4">
        <f>IF(AL10&gt;23,3,IF(AL10&gt;12,2,IF(AL10&gt;4,1,0)))</f>
        <v>3</v>
      </c>
      <c r="AN10" s="99">
        <f>I10+O10+S10+U10+X10+Z10+AB10+AD10+AM10+AJ10</f>
        <v>11</v>
      </c>
      <c r="AO10" s="99">
        <f>ROUND(AN10/($AN$2-$M$2-$AG$2)*100,0)</f>
        <v>73</v>
      </c>
      <c r="AP10" s="166" t="str">
        <f>IF(AND(OR($B$3="октябрь",$B$3="декабрь",$B$3="март",$B$3="май"),Q10="четверть"),"выставляются","нет")</f>
        <v>нет</v>
      </c>
      <c r="AQ10" s="166" t="str">
        <f>IF(AND(OR($B$3="ноябрь",$B$3="февраль",$B$3="май"),$Q10="триместр"),"выставляются","нет")</f>
        <v>нет</v>
      </c>
      <c r="AR10" s="166" t="str">
        <f>IF(AND(OR($B$3="декабрь",$B$3="май"),$Q10="полугодие"),"выставляются","нет")</f>
        <v>выставляются</v>
      </c>
    </row>
    <row r="11" spans="1:44" s="67" customFormat="1" ht="30" hidden="1" customHeight="1">
      <c r="A11" s="23">
        <v>13</v>
      </c>
      <c r="B11" s="183" t="s">
        <v>58</v>
      </c>
      <c r="C11" s="72">
        <v>22</v>
      </c>
      <c r="D11" s="3">
        <v>10</v>
      </c>
      <c r="E11" s="3">
        <v>19</v>
      </c>
      <c r="F11" s="3">
        <v>75</v>
      </c>
      <c r="G11" s="168">
        <v>75</v>
      </c>
      <c r="H11" s="72">
        <v>76</v>
      </c>
      <c r="I11" s="4">
        <f>IF(ABS((H11-G11)/G11)&lt;=0.1,1,0)</f>
        <v>1</v>
      </c>
      <c r="J11" s="72">
        <v>16</v>
      </c>
      <c r="K11" s="72">
        <v>110</v>
      </c>
      <c r="L11" s="72">
        <v>100</v>
      </c>
      <c r="M11" s="4">
        <f>IF(L11&gt;=90,2,IF(L11&gt;=80,1,0))</f>
        <v>2</v>
      </c>
      <c r="N11" s="72">
        <v>441</v>
      </c>
      <c r="O11" s="4">
        <f>IF(N11/D11&gt;=13,1,0)</f>
        <v>1</v>
      </c>
      <c r="P11" s="72">
        <v>380</v>
      </c>
      <c r="Q11" s="167" t="s">
        <v>181</v>
      </c>
      <c r="R11" s="72">
        <v>77</v>
      </c>
      <c r="S11" s="4">
        <f>IF(R11&gt;=90,2,IF(R11&gt;=80,1,0))</f>
        <v>0</v>
      </c>
      <c r="T11" s="72"/>
      <c r="U11" s="4">
        <f>IF(T11&gt;=90,2,IF(T11&gt;=80,1,0))</f>
        <v>0</v>
      </c>
      <c r="V11" s="72">
        <v>3137</v>
      </c>
      <c r="W11" s="5">
        <f>ROUND($V11/($H11-$E11)/13,2)</f>
        <v>4.2300000000000004</v>
      </c>
      <c r="X11" s="86">
        <f>IF(V11/(H11-E11)/13&gt;=1.5,1,0)</f>
        <v>1</v>
      </c>
      <c r="Y11" s="72">
        <v>1298</v>
      </c>
      <c r="Z11" s="86">
        <f>IF(Y11/H11&gt;=3,1,0)</f>
        <v>1</v>
      </c>
      <c r="AA11" s="72">
        <v>88</v>
      </c>
      <c r="AB11" s="4">
        <f>IF(AA11&gt;=90,2,IF(AA11&gt;=80,1,0))</f>
        <v>1</v>
      </c>
      <c r="AC11" s="72">
        <v>71</v>
      </c>
      <c r="AD11" s="135">
        <f>IF(AC11&gt;=90,2,IF(AC11&gt;=80,1,0))</f>
        <v>0</v>
      </c>
      <c r="AE11" s="72">
        <v>0</v>
      </c>
      <c r="AF11" s="5">
        <f>AE11/K11</f>
        <v>0</v>
      </c>
      <c r="AG11" s="135">
        <f>IF(AF11&gt;12,3,IF(AF11&gt;4,2,IF(AF11&gt;1,1,0)))</f>
        <v>0</v>
      </c>
      <c r="AH11" s="72">
        <v>6</v>
      </c>
      <c r="AI11" s="6">
        <f>AH11/H11</f>
        <v>7.8947368421052627E-2</v>
      </c>
      <c r="AJ11" s="4">
        <f>IF(AI11&gt;=4,2,IF(AI11&gt;1,1,0))</f>
        <v>0</v>
      </c>
      <c r="AK11" s="72">
        <v>320</v>
      </c>
      <c r="AL11" s="6">
        <f>AK11/C11</f>
        <v>14.545454545454545</v>
      </c>
      <c r="AM11" s="4">
        <f>IF(AL11&gt;23,3,IF(AL11&gt;12,2,IF(AL11&gt;4,1,0)))</f>
        <v>2</v>
      </c>
      <c r="AN11" s="99">
        <f>I11+M11+O11+S11+U11+X11+Z11+AB11+AM11</f>
        <v>9</v>
      </c>
      <c r="AO11" s="100">
        <f>ROUND(AN11/($AN$2-$AD$2-$AG$2-$AJ$2)*100,0)</f>
        <v>69</v>
      </c>
      <c r="AP11" s="166" t="str">
        <f>IF(AND(OR($B$3="октябрь",$B$3="декабрь",$B$3="март",$B$3="май"),Q11="четверть"),"выставляются","нет")</f>
        <v>выставляются</v>
      </c>
      <c r="AQ11" s="166" t="str">
        <f>IF(AND(OR($B$3="ноябрь",$B$3="февраль",$B$3="май"),$Q11="триместр"),"выставляются","нет")</f>
        <v>нет</v>
      </c>
      <c r="AR11" s="166" t="str">
        <f>IF(AND(OR($B$3="декабрь",$B$3="май"),$Q11="полугодие"),"выставляются","нет")</f>
        <v>нет</v>
      </c>
    </row>
    <row r="12" spans="1:44" s="67" customFormat="1" ht="60" customHeight="1">
      <c r="B12" s="156" t="s">
        <v>213</v>
      </c>
      <c r="C12" s="188" t="s">
        <v>212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4"/>
      <c r="AK12" s="12"/>
      <c r="AL12" s="12"/>
      <c r="AM12" s="12"/>
      <c r="AN12" s="12"/>
      <c r="AO12" s="12"/>
      <c r="AP12" s="12"/>
      <c r="AQ12" s="12"/>
      <c r="AR12" s="12"/>
    </row>
    <row r="13" spans="1:44" s="7" customFormat="1" ht="30" hidden="1" customHeight="1">
      <c r="A13" s="9">
        <v>30</v>
      </c>
      <c r="B13" s="184" t="s">
        <v>81</v>
      </c>
      <c r="C13" s="71">
        <v>71</v>
      </c>
      <c r="D13" s="3">
        <v>38</v>
      </c>
      <c r="E13" s="3">
        <v>52</v>
      </c>
      <c r="F13" s="3">
        <v>258</v>
      </c>
      <c r="G13" s="81">
        <v>263</v>
      </c>
      <c r="H13" s="154">
        <v>263</v>
      </c>
      <c r="I13" s="4">
        <f>IF(ABS((H13-G13)/G13)&lt;=0.1,1,0)</f>
        <v>1</v>
      </c>
      <c r="J13" s="154">
        <v>38</v>
      </c>
      <c r="K13" s="154">
        <v>264</v>
      </c>
      <c r="L13" s="154">
        <v>100</v>
      </c>
      <c r="M13" s="4">
        <f>IF(L13&gt;=90,2,IF(L13&gt;=80,1,0))</f>
        <v>2</v>
      </c>
      <c r="N13" s="154">
        <v>304</v>
      </c>
      <c r="O13" s="4">
        <f>IF(N13/D13&gt;=13,1,0)</f>
        <v>0</v>
      </c>
      <c r="P13" s="154">
        <v>1028</v>
      </c>
      <c r="Q13" s="167" t="s">
        <v>181</v>
      </c>
      <c r="R13" s="154">
        <v>97</v>
      </c>
      <c r="S13" s="4">
        <f>IF(R13&gt;=90,2,IF(R13&gt;=80,1,0))</f>
        <v>2</v>
      </c>
      <c r="T13" s="71"/>
      <c r="U13" s="4">
        <f>IF(T13&gt;=90,2,IF(T13&gt;=80,1,0))</f>
        <v>0</v>
      </c>
      <c r="V13" s="154">
        <v>15737</v>
      </c>
      <c r="W13" s="5">
        <f>ROUND($V13/($H13-$E13)/13,2)</f>
        <v>5.74</v>
      </c>
      <c r="X13" s="86">
        <f>IF(V13/(H13-E13)/13&gt;=1.5,1,0)</f>
        <v>1</v>
      </c>
      <c r="Y13" s="154">
        <v>2429</v>
      </c>
      <c r="Z13" s="86">
        <f>IF(Y13/H13&gt;=3,1,0)</f>
        <v>1</v>
      </c>
      <c r="AA13" s="154">
        <v>99</v>
      </c>
      <c r="AB13" s="4">
        <f>IF(AA13&gt;=90,2,IF(AA13&gt;=80,1,0))</f>
        <v>2</v>
      </c>
      <c r="AC13" s="154">
        <v>79</v>
      </c>
      <c r="AD13" s="135">
        <f>IF(AC13&gt;=90,2,IF(AC13&gt;=80,1,0))</f>
        <v>0</v>
      </c>
      <c r="AE13" s="154">
        <v>22</v>
      </c>
      <c r="AF13" s="5">
        <f>AE13/K13</f>
        <v>8.3333333333333329E-2</v>
      </c>
      <c r="AG13" s="135">
        <f>IF(AF13&gt;12,3,IF(AF13&gt;4,2,IF(AF13&gt;1,1,0)))</f>
        <v>0</v>
      </c>
      <c r="AH13" s="154">
        <v>0</v>
      </c>
      <c r="AI13" s="6">
        <f>AH13/H13</f>
        <v>0</v>
      </c>
      <c r="AJ13" s="4">
        <f>IF(AI13&gt;=4,2,IF(AI13&gt;1,1,0))</f>
        <v>0</v>
      </c>
      <c r="AK13" s="154">
        <v>1399</v>
      </c>
      <c r="AL13" s="6">
        <f>AK13/C13</f>
        <v>19.704225352112676</v>
      </c>
      <c r="AM13" s="4">
        <f>IF(AL13&gt;23,3,IF(AL13&gt;12,2,IF(AL13&gt;4,1,0)))</f>
        <v>2</v>
      </c>
      <c r="AN13" s="99">
        <f>I13+M13+O13+S13+U13+X13+Z13+AB13+AM13</f>
        <v>11</v>
      </c>
      <c r="AO13" s="100">
        <f>ROUND(AN13/($AN$2-$AD$2-$AG$2-$AJ$2)*100,0)</f>
        <v>85</v>
      </c>
      <c r="AP13" s="166" t="str">
        <f>IF(AND(OR($B$3="октябрь",$B$3="декабрь",$B$3="март",$B$3="май"),Q13="четверть"),"выставляются","нет")</f>
        <v>выставляются</v>
      </c>
      <c r="AQ13" s="166" t="str">
        <f>IF(AND(OR($B$3="ноябрь",$B$3="февраль",$B$3="май"),$Q13="триместр"),"выставляются","нет")</f>
        <v>нет</v>
      </c>
      <c r="AR13" s="166" t="str">
        <f>IF(AND(OR($B$3="декабрь",$B$3="май"),$Q13="полугодие"),"выставляются","нет")</f>
        <v>нет</v>
      </c>
    </row>
    <row r="14" spans="1:44" s="7" customFormat="1" ht="30" hidden="1" customHeight="1">
      <c r="A14" s="77">
        <v>31</v>
      </c>
      <c r="B14" s="187" t="s">
        <v>89</v>
      </c>
      <c r="C14" s="71">
        <v>12</v>
      </c>
      <c r="D14" s="3">
        <v>9</v>
      </c>
      <c r="E14" s="3">
        <v>0</v>
      </c>
      <c r="F14" s="3">
        <v>120</v>
      </c>
      <c r="G14" s="81">
        <v>107</v>
      </c>
      <c r="H14" s="154">
        <v>114</v>
      </c>
      <c r="I14" s="4">
        <f>IF(ABS((H14-G14)/G14)&lt;=0.1,1,0)</f>
        <v>1</v>
      </c>
      <c r="J14" s="154">
        <v>25</v>
      </c>
      <c r="K14" s="154">
        <v>85</v>
      </c>
      <c r="L14" s="154">
        <v>67</v>
      </c>
      <c r="M14" s="135">
        <f>IF(L14&gt;=90,2,IF(L14&gt;=80,1,0))</f>
        <v>0</v>
      </c>
      <c r="N14" s="154">
        <v>248</v>
      </c>
      <c r="O14" s="4">
        <f>IF(N14/D14&gt;=13,1,0)</f>
        <v>1</v>
      </c>
      <c r="P14" s="154">
        <v>132</v>
      </c>
      <c r="Q14" s="158" t="s">
        <v>183</v>
      </c>
      <c r="R14" s="161"/>
      <c r="S14" s="4">
        <f>IF(R14&gt;=90,2,IF(R14&gt;=80,1,0))</f>
        <v>0</v>
      </c>
      <c r="T14" s="71"/>
      <c r="U14" s="4">
        <f>IF(T14&gt;=90,2,IF(T14&gt;=80,1,0))</f>
        <v>0</v>
      </c>
      <c r="V14" s="154">
        <v>1036</v>
      </c>
      <c r="W14" s="5">
        <f>ROUND($V14/($H14-$E14)/13,2)</f>
        <v>0.7</v>
      </c>
      <c r="X14" s="86">
        <f>IF(V14/(H14-E14)/13&gt;=1.5,1,0)</f>
        <v>0</v>
      </c>
      <c r="Y14" s="154">
        <v>4433</v>
      </c>
      <c r="Z14" s="4">
        <f>IF(Y14/H14&gt;=6,1,0)</f>
        <v>1</v>
      </c>
      <c r="AA14" s="154">
        <v>87</v>
      </c>
      <c r="AB14" s="4">
        <f>IF(AA14&gt;=90,2,IF(AA14&gt;=80,1,0))</f>
        <v>1</v>
      </c>
      <c r="AC14" s="154">
        <v>80</v>
      </c>
      <c r="AD14" s="4">
        <f>IF(AC14&gt;=90,2,IF(AC14&gt;=80,1,0))</f>
        <v>1</v>
      </c>
      <c r="AE14" s="154">
        <v>15</v>
      </c>
      <c r="AF14" s="5">
        <f>AE14/K14</f>
        <v>0.17647058823529413</v>
      </c>
      <c r="AG14" s="135">
        <f>IF(AF14&gt;12,3,IF(AF14&gt;4,2,IF(AF14&gt;1,1,0)))</f>
        <v>0</v>
      </c>
      <c r="AH14" s="154">
        <v>67</v>
      </c>
      <c r="AI14" s="6">
        <f>AH14/H14</f>
        <v>0.58771929824561409</v>
      </c>
      <c r="AJ14" s="4">
        <f>IF(AI14&gt;=4,2,IF(AI14&gt;1,1,0))</f>
        <v>0</v>
      </c>
      <c r="AK14" s="154">
        <v>361</v>
      </c>
      <c r="AL14" s="6">
        <f>AK14/C14</f>
        <v>30.083333333333332</v>
      </c>
      <c r="AM14" s="4">
        <f>IF(AL14&gt;23,3,IF(AL14&gt;12,2,IF(AL14&gt;4,1,0)))</f>
        <v>3</v>
      </c>
      <c r="AN14" s="99">
        <f>I14+O14+S14+U14+X14+Z14+AB14+AD14+AM14+AJ14</f>
        <v>8</v>
      </c>
      <c r="AO14" s="99">
        <f>ROUND(AN14/($AN$2-$M$2-$AG$2)*100,0)</f>
        <v>53</v>
      </c>
      <c r="AP14" s="166" t="str">
        <f>IF(AND(OR($B$3="октябрь",$B$3="декабрь",$B$3="март",$B$3="май"),Q14="четверть"),"выставляются","нет")</f>
        <v>нет</v>
      </c>
      <c r="AQ14" s="166" t="str">
        <f>IF(AND(OR($B$3="ноябрь",$B$3="февраль",$B$3="май"),$Q14="триместр"),"выставляются","нет")</f>
        <v>нет</v>
      </c>
      <c r="AR14" s="166" t="str">
        <f>IF(AND(OR($B$3="декабрь",$B$3="май"),$Q14="полугодие"),"выставляются","нет")</f>
        <v>выставляются</v>
      </c>
    </row>
    <row r="15" spans="1:44" s="7" customFormat="1" ht="30" hidden="1" customHeight="1">
      <c r="A15" s="9">
        <v>32</v>
      </c>
      <c r="B15" s="43" t="s">
        <v>90</v>
      </c>
      <c r="C15" s="71">
        <v>7</v>
      </c>
      <c r="D15" s="3">
        <v>10</v>
      </c>
      <c r="E15" s="3">
        <v>0</v>
      </c>
      <c r="F15" s="3">
        <v>132</v>
      </c>
      <c r="G15" s="81">
        <v>122</v>
      </c>
      <c r="H15" s="154">
        <v>120</v>
      </c>
      <c r="I15" s="4">
        <f>IF(ABS((H15-G15)/G15)&lt;=0.1,1,0)</f>
        <v>1</v>
      </c>
      <c r="J15" s="154">
        <v>7</v>
      </c>
      <c r="K15" s="154">
        <v>17</v>
      </c>
      <c r="L15" s="154">
        <v>12</v>
      </c>
      <c r="M15" s="135">
        <f>IF(L15&gt;=90,2,IF(L15&gt;=80,1,0))</f>
        <v>0</v>
      </c>
      <c r="N15" s="154">
        <v>463</v>
      </c>
      <c r="O15" s="4">
        <f>IF(N15/D15&gt;=13,1,0)</f>
        <v>1</v>
      </c>
      <c r="P15" s="154">
        <v>173</v>
      </c>
      <c r="Q15" s="158" t="s">
        <v>183</v>
      </c>
      <c r="R15" s="161"/>
      <c r="S15" s="4">
        <f>IF(R15&gt;=90,2,IF(R15&gt;=80,1,0))</f>
        <v>0</v>
      </c>
      <c r="T15" s="71"/>
      <c r="U15" s="4">
        <f>IF(T15&gt;=90,2,IF(T15&gt;=80,1,0))</f>
        <v>0</v>
      </c>
      <c r="V15" s="154">
        <v>4707</v>
      </c>
      <c r="W15" s="5">
        <f>ROUND($V15/($H15-$E15)/13,2)</f>
        <v>3.02</v>
      </c>
      <c r="X15" s="86">
        <f>IF(V15/(H15-E15)/13&gt;=1.5,1,0)</f>
        <v>1</v>
      </c>
      <c r="Y15" s="154">
        <v>243</v>
      </c>
      <c r="Z15" s="135">
        <f>IF(Y15/H15&gt;=6,1,0)</f>
        <v>0</v>
      </c>
      <c r="AA15" s="154">
        <v>96</v>
      </c>
      <c r="AB15" s="4">
        <f>IF(AA15&gt;=90,2,IF(AA15&gt;=80,1,0))</f>
        <v>2</v>
      </c>
      <c r="AC15" s="154">
        <v>94</v>
      </c>
      <c r="AD15" s="4">
        <f>IF(AC15&gt;=90,2,IF(AC15&gt;=80,1,0))</f>
        <v>2</v>
      </c>
      <c r="AE15" s="154">
        <v>0</v>
      </c>
      <c r="AF15" s="5">
        <f>AE15/K15</f>
        <v>0</v>
      </c>
      <c r="AG15" s="135">
        <f>IF(AF15&gt;12,3,IF(AF15&gt;4,2,IF(AF15&gt;1,1,0)))</f>
        <v>0</v>
      </c>
      <c r="AH15" s="154">
        <v>0</v>
      </c>
      <c r="AI15" s="6">
        <f>AH15/H15</f>
        <v>0</v>
      </c>
      <c r="AJ15" s="135">
        <f>IF(AI15&gt;=4,2,IF(AI15&gt;1,1,0))</f>
        <v>0</v>
      </c>
      <c r="AK15" s="154">
        <v>100</v>
      </c>
      <c r="AL15" s="6">
        <f>AK15/C15</f>
        <v>14.285714285714286</v>
      </c>
      <c r="AM15" s="4">
        <f>IF(AL15&gt;23,3,IF(AL15&gt;12,2,IF(AL15&gt;4,1,0)))</f>
        <v>2</v>
      </c>
      <c r="AN15" s="99">
        <f>I15+O15+S15+U15+X15+AB15+AD15+AM15</f>
        <v>9</v>
      </c>
      <c r="AO15" s="99">
        <f>ROUND(AN15/($AN$2-$M$2-$Z$2-$AG$2-$AJ$2)*100,0)</f>
        <v>75</v>
      </c>
      <c r="AP15" s="166" t="str">
        <f>IF(AND(OR($B$3="октябрь",$B$3="декабрь",$B$3="март",$B$3="май"),Q15="четверть"),"выставляются","нет")</f>
        <v>нет</v>
      </c>
      <c r="AQ15" s="166" t="str">
        <f>IF(AND(OR($B$3="ноябрь",$B$3="февраль",$B$3="май"),$Q15="триместр"),"выставляются","нет")</f>
        <v>нет</v>
      </c>
      <c r="AR15" s="166" t="str">
        <f>IF(AND(OR($B$3="декабрь",$B$3="май"),$Q15="полугодие"),"выставляются","нет")</f>
        <v>выставляются</v>
      </c>
    </row>
  </sheetData>
  <autoFilter ref="A3:AR15">
    <filterColumn colId="1">
      <colorFilter dxfId="0"/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2"/>
  <sheetViews>
    <sheetView zoomScale="80" zoomScaleNormal="80" workbookViewId="0">
      <pane xSplit="2" ySplit="2" topLeftCell="AG3" activePane="bottomRight" state="frozen"/>
      <selection activeCell="Y19" sqref="Y19"/>
      <selection pane="topRight" activeCell="Y19" sqref="Y19"/>
      <selection pane="bottomLeft" activeCell="Y19" sqref="Y19"/>
      <selection pane="bottomRight" activeCell="AL27" sqref="AL27"/>
    </sheetView>
  </sheetViews>
  <sheetFormatPr defaultColWidth="9.140625" defaultRowHeight="15"/>
  <cols>
    <col min="1" max="1" width="5.85546875" style="67" customWidth="1"/>
    <col min="2" max="2" width="59" style="67" customWidth="1"/>
    <col min="3" max="3" width="18.140625" style="67" customWidth="1"/>
    <col min="4" max="4" width="11.42578125" style="67" customWidth="1"/>
    <col min="5" max="5" width="13" style="67" customWidth="1"/>
    <col min="6" max="6" width="16.85546875" style="67" customWidth="1"/>
    <col min="7" max="7" width="14.28515625" style="67" customWidth="1"/>
    <col min="8" max="8" width="11.42578125" style="67" customWidth="1"/>
    <col min="9" max="9" width="15" style="67" customWidth="1"/>
    <col min="10" max="10" width="5.7109375" style="67" bestFit="1" customWidth="1"/>
    <col min="11" max="11" width="7.85546875" style="67" customWidth="1"/>
    <col min="12" max="12" width="12.7109375" style="67" customWidth="1"/>
    <col min="13" max="13" width="13.85546875" style="67" customWidth="1"/>
    <col min="14" max="14" width="5.7109375" style="67" bestFit="1" customWidth="1"/>
    <col min="15" max="15" width="12.140625" style="67" customWidth="1"/>
    <col min="16" max="16" width="6" style="67" bestFit="1" customWidth="1"/>
    <col min="17" max="17" width="12.85546875" style="67" customWidth="1"/>
    <col min="18" max="18" width="12.85546875" style="67" hidden="1" customWidth="1"/>
    <col min="19" max="19" width="15" style="67" customWidth="1"/>
    <col min="20" max="20" width="6" style="67" bestFit="1" customWidth="1"/>
    <col min="21" max="21" width="12.85546875" style="67" customWidth="1"/>
    <col min="22" max="22" width="6.140625" style="67" customWidth="1"/>
    <col min="23" max="23" width="14" style="67" customWidth="1"/>
    <col min="24" max="24" width="9" style="67" customWidth="1"/>
    <col min="25" max="25" width="6" style="67" bestFit="1" customWidth="1"/>
    <col min="26" max="26" width="12.85546875" style="67" customWidth="1"/>
    <col min="27" max="27" width="6" style="67" bestFit="1" customWidth="1"/>
    <col min="28" max="28" width="17.42578125" style="67" customWidth="1"/>
    <col min="29" max="29" width="6" style="67" bestFit="1" customWidth="1"/>
    <col min="30" max="30" width="17.85546875" style="67" customWidth="1"/>
    <col min="31" max="31" width="6" style="67" bestFit="1" customWidth="1"/>
    <col min="32" max="32" width="15" style="67" customWidth="1"/>
    <col min="33" max="33" width="7.28515625" style="67" customWidth="1"/>
    <col min="34" max="34" width="6" style="67" bestFit="1" customWidth="1"/>
    <col min="35" max="35" width="14.28515625" style="67" customWidth="1"/>
    <col min="36" max="37" width="6" style="67" bestFit="1" customWidth="1"/>
    <col min="38" max="38" width="14" style="67" customWidth="1"/>
    <col min="39" max="39" width="8.42578125" style="67" bestFit="1" customWidth="1"/>
    <col min="40" max="40" width="6" style="67" bestFit="1" customWidth="1"/>
    <col min="41" max="41" width="8.42578125" style="67" customWidth="1"/>
    <col min="42" max="42" width="9.140625" style="67"/>
    <col min="43" max="43" width="13.42578125" style="67" hidden="1" customWidth="1"/>
    <col min="44" max="44" width="13.140625" style="67" hidden="1" customWidth="1"/>
    <col min="45" max="45" width="14.28515625" style="67" hidden="1" customWidth="1"/>
    <col min="46" max="16384" width="9.140625" style="67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120"/>
      <c r="AR1" s="121"/>
      <c r="AS1" s="121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24"/>
      <c r="D3" s="85"/>
      <c r="E3" s="126"/>
      <c r="F3" s="126"/>
      <c r="G3" s="126"/>
      <c r="H3" s="126"/>
      <c r="I3" s="85"/>
      <c r="J3" s="126"/>
      <c r="K3" s="126"/>
      <c r="L3" s="85"/>
      <c r="M3" s="85"/>
      <c r="N3" s="126"/>
      <c r="O3" s="85"/>
      <c r="P3" s="126"/>
      <c r="Q3" s="85"/>
      <c r="R3" s="126"/>
      <c r="S3" s="126"/>
      <c r="T3" s="126"/>
      <c r="U3" s="126"/>
      <c r="V3" s="126"/>
      <c r="W3" s="85"/>
      <c r="X3" s="127"/>
      <c r="Y3" s="126"/>
      <c r="Z3" s="85"/>
      <c r="AA3" s="126"/>
      <c r="AB3" s="85"/>
      <c r="AC3" s="126"/>
      <c r="AD3" s="85"/>
      <c r="AE3" s="126"/>
      <c r="AF3" s="85"/>
      <c r="AG3" s="126"/>
      <c r="AH3" s="126"/>
      <c r="AI3" s="85"/>
      <c r="AJ3" s="126"/>
      <c r="AK3" s="126"/>
      <c r="AL3" s="85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10">
        <v>5</v>
      </c>
      <c r="B4" s="138" t="s">
        <v>49</v>
      </c>
      <c r="C4" s="269" t="s">
        <v>252</v>
      </c>
      <c r="D4" s="247">
        <v>56</v>
      </c>
      <c r="E4" s="224">
        <v>23</v>
      </c>
      <c r="F4" s="225">
        <v>0</v>
      </c>
      <c r="G4" s="73">
        <v>517</v>
      </c>
      <c r="H4" s="248">
        <v>526</v>
      </c>
      <c r="I4" s="247">
        <v>520</v>
      </c>
      <c r="J4" s="139">
        <f t="shared" ref="J4:J10" si="0">IF(ABS((I4-H4)/H4)&lt;=0.1,1,0)</f>
        <v>1</v>
      </c>
      <c r="K4" s="247">
        <v>24</v>
      </c>
      <c r="L4" s="247">
        <v>743</v>
      </c>
      <c r="M4" s="247">
        <v>99</v>
      </c>
      <c r="N4" s="140">
        <f t="shared" ref="N4:N10" si="1">IF(M4&gt;=90,2,IF(M4&gt;=80,1,0))</f>
        <v>2</v>
      </c>
      <c r="O4" s="247">
        <v>734</v>
      </c>
      <c r="P4" s="140">
        <f>IF(O4/E4&gt;=13,1,0)</f>
        <v>1</v>
      </c>
      <c r="Q4" s="247">
        <v>935</v>
      </c>
      <c r="R4" s="146" t="s">
        <v>181</v>
      </c>
      <c r="S4" s="247">
        <v>91</v>
      </c>
      <c r="T4" s="4">
        <f t="shared" ref="T4:T10" si="2">IF(S4&gt;=90,2,IF(S4&gt;=80,1,0))</f>
        <v>2</v>
      </c>
      <c r="U4" s="189"/>
      <c r="V4" s="142">
        <f t="shared" ref="V4:V10" si="3">IF(U4&gt;=90,2,IF(U4&gt;=80,1,0))</f>
        <v>0</v>
      </c>
      <c r="W4" s="268">
        <v>21938</v>
      </c>
      <c r="X4" s="143">
        <f t="shared" ref="X4:X10" si="4">ROUND($W4/($I4-$F4)/13,2)</f>
        <v>3.25</v>
      </c>
      <c r="Y4" s="142">
        <f t="shared" ref="Y4:Y10" si="5">IF(W4/(I4-F4)/13&gt;=2.5,1,0)</f>
        <v>1</v>
      </c>
      <c r="Z4" s="268">
        <v>7196</v>
      </c>
      <c r="AA4" s="140">
        <f t="shared" ref="AA4:AA10" si="6">IF(Z4/I4&gt;=6,1,0)</f>
        <v>1</v>
      </c>
      <c r="AB4" s="247">
        <v>92</v>
      </c>
      <c r="AC4" s="140">
        <f t="shared" ref="AC4:AC10" si="7">IF(AB4&gt;=90,2,IF(AB4&gt;=80,1,0))</f>
        <v>2</v>
      </c>
      <c r="AD4" s="247">
        <v>85</v>
      </c>
      <c r="AE4" s="140">
        <f>IF(AD4&gt;=90,2,IF(AD4&gt;=80,1,0))</f>
        <v>1</v>
      </c>
      <c r="AF4" s="268">
        <v>5216</v>
      </c>
      <c r="AG4" s="143">
        <f t="shared" ref="AG4:AG10" si="8">AF4/L4</f>
        <v>7.0201884253028259</v>
      </c>
      <c r="AH4" s="142">
        <f t="shared" ref="AH4:AH10" si="9">IF(AG4&gt;12,3,IF(AG4&gt;4,2,IF(AG4&gt;1,1,0)))</f>
        <v>2</v>
      </c>
      <c r="AI4" s="268">
        <v>8138</v>
      </c>
      <c r="AJ4" s="201">
        <f t="shared" ref="AJ4:AJ10" si="10">AI4/I4</f>
        <v>15.65</v>
      </c>
      <c r="AK4" s="142">
        <f t="shared" ref="AK4:AK10" si="11">IF(AJ4&gt;=4,2,IF(AJ4&gt;1,1,0))</f>
        <v>2</v>
      </c>
      <c r="AL4" s="268">
        <v>2316</v>
      </c>
      <c r="AM4" s="144">
        <f t="shared" ref="AM4:AM10" si="12">AL4/D4</f>
        <v>41.357142857142854</v>
      </c>
      <c r="AN4" s="4">
        <f t="shared" ref="AN4:AN10" si="13">IF(AM4&gt;23,3,IF(AM4&gt;12,2,IF(AM4&gt;4,1,0)))</f>
        <v>3</v>
      </c>
      <c r="AO4" s="97">
        <f t="shared" ref="AO4:AO10" si="14">J4+N4+P4+T4+V4+Y4+AA4+AC4+AE4+AH4+AK4+AN4</f>
        <v>18</v>
      </c>
      <c r="AP4" s="97">
        <f t="shared" ref="AP4:AP10" si="15">ROUND(AO4/$AO$2*100,0)</f>
        <v>90</v>
      </c>
      <c r="AQ4" s="148" t="str">
        <f t="shared" ref="AQ4:AQ10" si="16">IF(AND(OR($B$3="октябрь",$B$3="декабрь",$B$3="март",$B$3="май"),R4="четверть"),"выставляются","нет")</f>
        <v>нет</v>
      </c>
      <c r="AR4" s="148" t="str">
        <f t="shared" ref="AR4:AR10" si="17">IF(AND(OR($B$3="ноябрь",$B$3="февраль",$B$3="май"),$R4="триместр"),"выставляются","нет")</f>
        <v>нет</v>
      </c>
      <c r="AS4" s="148" t="str">
        <f t="shared" ref="AS4:AS10" si="18">IF(AND(OR($B$3="декабрь",$B$3="май"),$R4="полугодие"),"выставляются","нет")</f>
        <v>нет</v>
      </c>
    </row>
    <row r="5" spans="1:45" ht="30" customHeight="1">
      <c r="A5" s="10">
        <v>3</v>
      </c>
      <c r="B5" s="138" t="s">
        <v>50</v>
      </c>
      <c r="C5" s="269" t="s">
        <v>250</v>
      </c>
      <c r="D5" s="247">
        <v>31</v>
      </c>
      <c r="E5" s="224">
        <v>11</v>
      </c>
      <c r="F5" s="225">
        <v>16</v>
      </c>
      <c r="G5" s="3">
        <v>89</v>
      </c>
      <c r="H5" s="248">
        <v>90</v>
      </c>
      <c r="I5" s="247">
        <v>91</v>
      </c>
      <c r="J5" s="139">
        <f t="shared" si="0"/>
        <v>1</v>
      </c>
      <c r="K5" s="247">
        <v>11</v>
      </c>
      <c r="L5" s="247">
        <v>118</v>
      </c>
      <c r="M5" s="247">
        <v>90</v>
      </c>
      <c r="N5" s="140">
        <f t="shared" si="1"/>
        <v>2</v>
      </c>
      <c r="O5" s="247">
        <v>262</v>
      </c>
      <c r="P5" s="140">
        <f>IF(O5/E5&gt;=13,1,0)</f>
        <v>1</v>
      </c>
      <c r="Q5" s="247">
        <v>297</v>
      </c>
      <c r="R5" s="146" t="s">
        <v>181</v>
      </c>
      <c r="S5" s="247">
        <v>91</v>
      </c>
      <c r="T5" s="4">
        <f t="shared" si="2"/>
        <v>2</v>
      </c>
      <c r="U5" s="189"/>
      <c r="V5" s="142">
        <f t="shared" si="3"/>
        <v>0</v>
      </c>
      <c r="W5" s="268">
        <v>4262</v>
      </c>
      <c r="X5" s="143">
        <f t="shared" si="4"/>
        <v>4.37</v>
      </c>
      <c r="Y5" s="142">
        <f t="shared" si="5"/>
        <v>1</v>
      </c>
      <c r="Z5" s="268">
        <v>545</v>
      </c>
      <c r="AA5" s="140">
        <f t="shared" si="6"/>
        <v>0</v>
      </c>
      <c r="AB5" s="247">
        <v>90</v>
      </c>
      <c r="AC5" s="140">
        <f t="shared" si="7"/>
        <v>2</v>
      </c>
      <c r="AD5" s="247">
        <v>80</v>
      </c>
      <c r="AE5" s="140">
        <f>IF(AD5&gt;=90,2,IF(AD5&gt;=80,1,0))</f>
        <v>1</v>
      </c>
      <c r="AF5" s="268">
        <v>716</v>
      </c>
      <c r="AG5" s="143">
        <f t="shared" si="8"/>
        <v>6.0677966101694913</v>
      </c>
      <c r="AH5" s="142">
        <f t="shared" si="9"/>
        <v>2</v>
      </c>
      <c r="AI5" s="268">
        <v>779</v>
      </c>
      <c r="AJ5" s="201">
        <f t="shared" si="10"/>
        <v>8.5604395604395602</v>
      </c>
      <c r="AK5" s="142">
        <f t="shared" si="11"/>
        <v>2</v>
      </c>
      <c r="AL5" s="268">
        <v>769</v>
      </c>
      <c r="AM5" s="144">
        <f t="shared" si="12"/>
        <v>24.806451612903224</v>
      </c>
      <c r="AN5" s="4">
        <f t="shared" si="13"/>
        <v>3</v>
      </c>
      <c r="AO5" s="97">
        <f t="shared" si="14"/>
        <v>17</v>
      </c>
      <c r="AP5" s="97">
        <f t="shared" si="15"/>
        <v>85</v>
      </c>
      <c r="AQ5" s="148" t="str">
        <f t="shared" si="16"/>
        <v>нет</v>
      </c>
      <c r="AR5" s="148" t="str">
        <f t="shared" si="17"/>
        <v>нет</v>
      </c>
      <c r="AS5" s="148" t="str">
        <f t="shared" si="18"/>
        <v>нет</v>
      </c>
    </row>
    <row r="6" spans="1:45" ht="30" customHeight="1">
      <c r="A6" s="10">
        <v>1</v>
      </c>
      <c r="B6" s="138" t="s">
        <v>46</v>
      </c>
      <c r="C6" s="269" t="s">
        <v>248</v>
      </c>
      <c r="D6" s="247">
        <v>45</v>
      </c>
      <c r="E6" s="224">
        <v>24</v>
      </c>
      <c r="F6" s="225">
        <v>138</v>
      </c>
      <c r="G6" s="3">
        <v>576</v>
      </c>
      <c r="H6" s="248">
        <v>578</v>
      </c>
      <c r="I6" s="247">
        <v>577</v>
      </c>
      <c r="J6" s="139">
        <f t="shared" si="0"/>
        <v>1</v>
      </c>
      <c r="K6" s="247">
        <v>31</v>
      </c>
      <c r="L6" s="247">
        <v>643</v>
      </c>
      <c r="M6" s="247">
        <v>100</v>
      </c>
      <c r="N6" s="140">
        <f t="shared" si="1"/>
        <v>2</v>
      </c>
      <c r="O6" s="247">
        <v>590</v>
      </c>
      <c r="P6" s="140">
        <f>IF(O6/E6&gt;=13,1,0)</f>
        <v>1</v>
      </c>
      <c r="Q6" s="247">
        <v>907</v>
      </c>
      <c r="R6" s="146" t="s">
        <v>181</v>
      </c>
      <c r="S6" s="247">
        <v>75</v>
      </c>
      <c r="T6" s="4">
        <f t="shared" si="2"/>
        <v>0</v>
      </c>
      <c r="U6" s="189"/>
      <c r="V6" s="142">
        <f t="shared" si="3"/>
        <v>0</v>
      </c>
      <c r="W6" s="268">
        <v>23561</v>
      </c>
      <c r="X6" s="143">
        <f t="shared" si="4"/>
        <v>4.13</v>
      </c>
      <c r="Y6" s="142">
        <f t="shared" si="5"/>
        <v>1</v>
      </c>
      <c r="Z6" s="268">
        <v>8307</v>
      </c>
      <c r="AA6" s="140">
        <f t="shared" si="6"/>
        <v>1</v>
      </c>
      <c r="AB6" s="247">
        <v>96</v>
      </c>
      <c r="AC6" s="140">
        <f t="shared" si="7"/>
        <v>2</v>
      </c>
      <c r="AD6" s="247">
        <v>92</v>
      </c>
      <c r="AE6" s="140">
        <f>IF(AD6&gt;=90,2,IF(AD6&gt;=80,1,0))</f>
        <v>2</v>
      </c>
      <c r="AF6" s="268">
        <v>4704</v>
      </c>
      <c r="AG6" s="143">
        <f t="shared" si="8"/>
        <v>7.3157076205287712</v>
      </c>
      <c r="AH6" s="142">
        <f t="shared" si="9"/>
        <v>2</v>
      </c>
      <c r="AI6" s="268">
        <v>2139</v>
      </c>
      <c r="AJ6" s="201">
        <f t="shared" si="10"/>
        <v>3.7071057192374348</v>
      </c>
      <c r="AK6" s="142">
        <f t="shared" si="11"/>
        <v>1</v>
      </c>
      <c r="AL6" s="268">
        <v>2146</v>
      </c>
      <c r="AM6" s="144">
        <f t="shared" si="12"/>
        <v>47.68888888888889</v>
      </c>
      <c r="AN6" s="4">
        <f t="shared" si="13"/>
        <v>3</v>
      </c>
      <c r="AO6" s="97">
        <f t="shared" si="14"/>
        <v>16</v>
      </c>
      <c r="AP6" s="97">
        <f t="shared" si="15"/>
        <v>80</v>
      </c>
      <c r="AQ6" s="148" t="str">
        <f t="shared" si="16"/>
        <v>нет</v>
      </c>
      <c r="AR6" s="148" t="str">
        <f t="shared" si="17"/>
        <v>нет</v>
      </c>
      <c r="AS6" s="148" t="str">
        <f t="shared" si="18"/>
        <v>нет</v>
      </c>
    </row>
    <row r="7" spans="1:45" ht="30" customHeight="1">
      <c r="A7" s="10">
        <v>2</v>
      </c>
      <c r="B7" s="138" t="s">
        <v>47</v>
      </c>
      <c r="C7" s="269" t="s">
        <v>249</v>
      </c>
      <c r="D7" s="247">
        <v>41</v>
      </c>
      <c r="E7" s="224">
        <v>22</v>
      </c>
      <c r="F7" s="225">
        <v>169</v>
      </c>
      <c r="G7" s="3">
        <v>572</v>
      </c>
      <c r="H7" s="248">
        <v>570</v>
      </c>
      <c r="I7" s="247">
        <v>577</v>
      </c>
      <c r="J7" s="139">
        <f t="shared" si="0"/>
        <v>1</v>
      </c>
      <c r="K7" s="247">
        <v>22</v>
      </c>
      <c r="L7" s="247">
        <v>691</v>
      </c>
      <c r="M7" s="247">
        <v>99</v>
      </c>
      <c r="N7" s="140">
        <f t="shared" si="1"/>
        <v>2</v>
      </c>
      <c r="O7" s="247">
        <v>437</v>
      </c>
      <c r="P7" s="140">
        <f>IF(O7/E7&gt;=13,1,0)</f>
        <v>1</v>
      </c>
      <c r="Q7" s="247">
        <v>712</v>
      </c>
      <c r="R7" s="146" t="s">
        <v>181</v>
      </c>
      <c r="S7" s="247">
        <v>85</v>
      </c>
      <c r="T7" s="4">
        <f t="shared" si="2"/>
        <v>1</v>
      </c>
      <c r="U7" s="189"/>
      <c r="V7" s="142">
        <f t="shared" si="3"/>
        <v>0</v>
      </c>
      <c r="W7" s="268">
        <v>18503</v>
      </c>
      <c r="X7" s="143">
        <f t="shared" si="4"/>
        <v>3.49</v>
      </c>
      <c r="Y7" s="142">
        <f t="shared" si="5"/>
        <v>1</v>
      </c>
      <c r="Z7" s="268">
        <v>8686</v>
      </c>
      <c r="AA7" s="140">
        <f t="shared" si="6"/>
        <v>1</v>
      </c>
      <c r="AB7" s="247">
        <v>92</v>
      </c>
      <c r="AC7" s="140">
        <f t="shared" si="7"/>
        <v>2</v>
      </c>
      <c r="AD7" s="247">
        <v>84</v>
      </c>
      <c r="AE7" s="140">
        <f>IF(AD7&gt;=90,2,IF(AD7&gt;=80,1,0))</f>
        <v>1</v>
      </c>
      <c r="AF7" s="268">
        <v>1045</v>
      </c>
      <c r="AG7" s="143">
        <f t="shared" si="8"/>
        <v>1.512301013024602</v>
      </c>
      <c r="AH7" s="142">
        <f t="shared" si="9"/>
        <v>1</v>
      </c>
      <c r="AI7" s="268">
        <v>3453</v>
      </c>
      <c r="AJ7" s="201">
        <f t="shared" si="10"/>
        <v>5.9844020797227033</v>
      </c>
      <c r="AK7" s="142">
        <f t="shared" si="11"/>
        <v>2</v>
      </c>
      <c r="AL7" s="268">
        <v>1256</v>
      </c>
      <c r="AM7" s="144">
        <f t="shared" si="12"/>
        <v>30.634146341463413</v>
      </c>
      <c r="AN7" s="4">
        <f t="shared" si="13"/>
        <v>3</v>
      </c>
      <c r="AO7" s="97">
        <f t="shared" si="14"/>
        <v>16</v>
      </c>
      <c r="AP7" s="97">
        <f t="shared" si="15"/>
        <v>80</v>
      </c>
      <c r="AQ7" s="148" t="str">
        <f t="shared" si="16"/>
        <v>нет</v>
      </c>
      <c r="AR7" s="148" t="str">
        <f t="shared" si="17"/>
        <v>нет</v>
      </c>
      <c r="AS7" s="148" t="str">
        <f t="shared" si="18"/>
        <v>нет</v>
      </c>
    </row>
    <row r="8" spans="1:45" ht="30" customHeight="1">
      <c r="A8" s="10">
        <v>6</v>
      </c>
      <c r="B8" s="138" t="s">
        <v>48</v>
      </c>
      <c r="C8" s="269" t="s">
        <v>253</v>
      </c>
      <c r="D8" s="247">
        <v>27</v>
      </c>
      <c r="E8" s="224">
        <v>13</v>
      </c>
      <c r="F8" s="225">
        <v>188</v>
      </c>
      <c r="G8" s="3">
        <v>368</v>
      </c>
      <c r="H8" s="248">
        <v>370</v>
      </c>
      <c r="I8" s="247">
        <v>372</v>
      </c>
      <c r="J8" s="139">
        <f t="shared" si="0"/>
        <v>1</v>
      </c>
      <c r="K8" s="247">
        <v>19</v>
      </c>
      <c r="L8" s="247">
        <v>553</v>
      </c>
      <c r="M8" s="247">
        <v>98</v>
      </c>
      <c r="N8" s="140">
        <f t="shared" si="1"/>
        <v>2</v>
      </c>
      <c r="O8" s="247">
        <v>280</v>
      </c>
      <c r="P8" s="141">
        <f>IF(O8/E8&gt;=9,1,0)</f>
        <v>1</v>
      </c>
      <c r="Q8" s="247">
        <v>342</v>
      </c>
      <c r="R8" s="146" t="s">
        <v>181</v>
      </c>
      <c r="S8" s="247">
        <v>86</v>
      </c>
      <c r="T8" s="4">
        <f t="shared" si="2"/>
        <v>1</v>
      </c>
      <c r="U8" s="189"/>
      <c r="V8" s="142">
        <f t="shared" si="3"/>
        <v>0</v>
      </c>
      <c r="W8" s="268">
        <v>10745</v>
      </c>
      <c r="X8" s="143">
        <f t="shared" si="4"/>
        <v>4.49</v>
      </c>
      <c r="Y8" s="142">
        <f t="shared" si="5"/>
        <v>1</v>
      </c>
      <c r="Z8" s="268">
        <v>1394</v>
      </c>
      <c r="AA8" s="140">
        <f t="shared" si="6"/>
        <v>0</v>
      </c>
      <c r="AB8" s="247">
        <v>99</v>
      </c>
      <c r="AC8" s="140">
        <f t="shared" si="7"/>
        <v>2</v>
      </c>
      <c r="AD8" s="247">
        <v>82</v>
      </c>
      <c r="AE8" s="141">
        <f>IF(AD8&gt;=70,2,IF(AD8&gt;=60,1,0))</f>
        <v>2</v>
      </c>
      <c r="AF8" s="268">
        <v>3957</v>
      </c>
      <c r="AG8" s="143">
        <f t="shared" si="8"/>
        <v>7.1555153707052437</v>
      </c>
      <c r="AH8" s="142">
        <f t="shared" si="9"/>
        <v>2</v>
      </c>
      <c r="AI8" s="268">
        <v>174</v>
      </c>
      <c r="AJ8" s="201">
        <f t="shared" si="10"/>
        <v>0.46774193548387094</v>
      </c>
      <c r="AK8" s="142">
        <f t="shared" si="11"/>
        <v>0</v>
      </c>
      <c r="AL8" s="268">
        <v>616</v>
      </c>
      <c r="AM8" s="144">
        <f t="shared" si="12"/>
        <v>22.814814814814813</v>
      </c>
      <c r="AN8" s="4">
        <f t="shared" si="13"/>
        <v>2</v>
      </c>
      <c r="AO8" s="97">
        <f t="shared" si="14"/>
        <v>14</v>
      </c>
      <c r="AP8" s="97">
        <f t="shared" si="15"/>
        <v>70</v>
      </c>
      <c r="AQ8" s="148" t="str">
        <f t="shared" si="16"/>
        <v>нет</v>
      </c>
      <c r="AR8" s="148" t="str">
        <f t="shared" si="17"/>
        <v>нет</v>
      </c>
      <c r="AS8" s="148" t="str">
        <f t="shared" si="18"/>
        <v>нет</v>
      </c>
    </row>
    <row r="9" spans="1:45" ht="30" customHeight="1">
      <c r="A9" s="10">
        <v>4</v>
      </c>
      <c r="B9" s="138" t="s">
        <v>51</v>
      </c>
      <c r="C9" s="269" t="s">
        <v>251</v>
      </c>
      <c r="D9" s="247">
        <v>20</v>
      </c>
      <c r="E9" s="224">
        <v>11</v>
      </c>
      <c r="F9" s="225">
        <v>18</v>
      </c>
      <c r="G9" s="3">
        <v>88</v>
      </c>
      <c r="H9" s="248">
        <v>88</v>
      </c>
      <c r="I9" s="247">
        <v>90</v>
      </c>
      <c r="J9" s="139">
        <f t="shared" si="0"/>
        <v>1</v>
      </c>
      <c r="K9" s="247">
        <v>11</v>
      </c>
      <c r="L9" s="247">
        <v>90</v>
      </c>
      <c r="M9" s="247">
        <v>100</v>
      </c>
      <c r="N9" s="140">
        <f t="shared" si="1"/>
        <v>2</v>
      </c>
      <c r="O9" s="247">
        <v>179</v>
      </c>
      <c r="P9" s="140">
        <f>IF(O9/E9&gt;=13,1,0)</f>
        <v>1</v>
      </c>
      <c r="Q9" s="247">
        <v>307</v>
      </c>
      <c r="R9" s="146" t="s">
        <v>181</v>
      </c>
      <c r="S9" s="243">
        <v>83</v>
      </c>
      <c r="T9" s="4">
        <f t="shared" si="2"/>
        <v>1</v>
      </c>
      <c r="U9" s="189"/>
      <c r="V9" s="142">
        <f t="shared" si="3"/>
        <v>0</v>
      </c>
      <c r="W9" s="268">
        <v>4133</v>
      </c>
      <c r="X9" s="143">
        <f t="shared" si="4"/>
        <v>4.42</v>
      </c>
      <c r="Y9" s="142">
        <f t="shared" si="5"/>
        <v>1</v>
      </c>
      <c r="Z9" s="268">
        <v>807</v>
      </c>
      <c r="AA9" s="140">
        <f t="shared" si="6"/>
        <v>1</v>
      </c>
      <c r="AB9" s="247">
        <v>84</v>
      </c>
      <c r="AC9" s="140">
        <f t="shared" si="7"/>
        <v>1</v>
      </c>
      <c r="AD9" s="247">
        <v>66</v>
      </c>
      <c r="AE9" s="140">
        <f>IF(AD9&gt;=90,2,IF(AD9&gt;=80,1,0))</f>
        <v>0</v>
      </c>
      <c r="AF9" s="268">
        <v>55</v>
      </c>
      <c r="AG9" s="143">
        <f t="shared" si="8"/>
        <v>0.61111111111111116</v>
      </c>
      <c r="AH9" s="142">
        <f t="shared" si="9"/>
        <v>0</v>
      </c>
      <c r="AI9" s="268">
        <v>231</v>
      </c>
      <c r="AJ9" s="201">
        <f t="shared" si="10"/>
        <v>2.5666666666666669</v>
      </c>
      <c r="AK9" s="142">
        <f t="shared" si="11"/>
        <v>1</v>
      </c>
      <c r="AL9" s="268">
        <v>368</v>
      </c>
      <c r="AM9" s="144">
        <f t="shared" si="12"/>
        <v>18.399999999999999</v>
      </c>
      <c r="AN9" s="4">
        <f t="shared" si="13"/>
        <v>2</v>
      </c>
      <c r="AO9" s="97">
        <f t="shared" si="14"/>
        <v>11</v>
      </c>
      <c r="AP9" s="97">
        <f t="shared" si="15"/>
        <v>55</v>
      </c>
      <c r="AQ9" s="148" t="str">
        <f t="shared" si="16"/>
        <v>нет</v>
      </c>
      <c r="AR9" s="148" t="str">
        <f t="shared" si="17"/>
        <v>нет</v>
      </c>
      <c r="AS9" s="148" t="str">
        <f t="shared" si="18"/>
        <v>нет</v>
      </c>
    </row>
    <row r="10" spans="1:45" ht="30" customHeight="1">
      <c r="A10" s="10">
        <v>7</v>
      </c>
      <c r="B10" s="138" t="s">
        <v>52</v>
      </c>
      <c r="C10" s="269" t="s">
        <v>254</v>
      </c>
      <c r="D10" s="247">
        <v>7</v>
      </c>
      <c r="E10" s="224">
        <v>3</v>
      </c>
      <c r="F10" s="225">
        <v>5</v>
      </c>
      <c r="G10" s="3">
        <v>15</v>
      </c>
      <c r="H10" s="248">
        <v>20</v>
      </c>
      <c r="I10" s="247">
        <v>20</v>
      </c>
      <c r="J10" s="139">
        <f t="shared" si="0"/>
        <v>1</v>
      </c>
      <c r="K10" s="247">
        <v>4</v>
      </c>
      <c r="L10" s="247">
        <v>28</v>
      </c>
      <c r="M10" s="247">
        <v>100</v>
      </c>
      <c r="N10" s="140">
        <f t="shared" si="1"/>
        <v>2</v>
      </c>
      <c r="O10" s="247">
        <v>44</v>
      </c>
      <c r="P10" s="141">
        <f>IF(O10/E10&gt;=9,1,0)</f>
        <v>1</v>
      </c>
      <c r="Q10" s="247">
        <v>90</v>
      </c>
      <c r="R10" s="146" t="s">
        <v>181</v>
      </c>
      <c r="S10" s="247">
        <v>88</v>
      </c>
      <c r="T10" s="4">
        <f t="shared" si="2"/>
        <v>1</v>
      </c>
      <c r="U10" s="189"/>
      <c r="V10" s="142">
        <f t="shared" si="3"/>
        <v>0</v>
      </c>
      <c r="W10" s="268">
        <v>803</v>
      </c>
      <c r="X10" s="143">
        <f t="shared" si="4"/>
        <v>4.12</v>
      </c>
      <c r="Y10" s="142">
        <f t="shared" si="5"/>
        <v>1</v>
      </c>
      <c r="Z10" s="268">
        <v>74</v>
      </c>
      <c r="AA10" s="140">
        <f t="shared" si="6"/>
        <v>0</v>
      </c>
      <c r="AB10" s="247">
        <v>99</v>
      </c>
      <c r="AC10" s="140">
        <f t="shared" si="7"/>
        <v>2</v>
      </c>
      <c r="AD10" s="247">
        <v>59</v>
      </c>
      <c r="AE10" s="141">
        <f>IF(AD10&gt;=70,2,IF(AD10&gt;=60,1,0))</f>
        <v>0</v>
      </c>
      <c r="AF10" s="268">
        <v>3</v>
      </c>
      <c r="AG10" s="143">
        <f t="shared" si="8"/>
        <v>0.10714285714285714</v>
      </c>
      <c r="AH10" s="142">
        <f t="shared" si="9"/>
        <v>0</v>
      </c>
      <c r="AI10" s="268">
        <v>4</v>
      </c>
      <c r="AJ10" s="201">
        <f t="shared" si="10"/>
        <v>0.2</v>
      </c>
      <c r="AK10" s="142">
        <f t="shared" si="11"/>
        <v>0</v>
      </c>
      <c r="AL10" s="268">
        <v>117</v>
      </c>
      <c r="AM10" s="144">
        <f t="shared" si="12"/>
        <v>16.714285714285715</v>
      </c>
      <c r="AN10" s="4">
        <f t="shared" si="13"/>
        <v>2</v>
      </c>
      <c r="AO10" s="97">
        <f t="shared" si="14"/>
        <v>10</v>
      </c>
      <c r="AP10" s="97">
        <f t="shared" si="15"/>
        <v>50</v>
      </c>
      <c r="AQ10" s="148" t="str">
        <f t="shared" si="16"/>
        <v>нет</v>
      </c>
      <c r="AR10" s="148" t="str">
        <f t="shared" si="17"/>
        <v>нет</v>
      </c>
      <c r="AS10" s="148" t="str">
        <f t="shared" si="18"/>
        <v>нет</v>
      </c>
    </row>
    <row r="11" spans="1:45" ht="15.75" thickBot="1">
      <c r="H11" s="82"/>
      <c r="AI11" s="12"/>
      <c r="AJ11" s="12"/>
      <c r="AK11" s="12"/>
      <c r="AL11" s="12"/>
      <c r="AM11" s="12"/>
      <c r="AN11" s="12"/>
      <c r="AO11" s="12"/>
      <c r="AP11" s="12"/>
    </row>
    <row r="12" spans="1:45" ht="24.7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8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48" t="s">
        <v>111</v>
      </c>
      <c r="AJ12" s="49"/>
      <c r="AK12" s="49"/>
      <c r="AL12" s="49"/>
      <c r="AM12" s="49"/>
      <c r="AN12" s="76"/>
      <c r="AO12" s="58">
        <f>AVERAGE(AO4:AO10)</f>
        <v>14.571428571428571</v>
      </c>
      <c r="AP12" s="54">
        <f>ROUND(AO12/$AO$2*100,0)</f>
        <v>73</v>
      </c>
    </row>
  </sheetData>
  <autoFilter ref="A1:AS10">
    <sortState ref="A4:AS10">
      <sortCondition descending="1" ref="AP1:AP10"/>
    </sortState>
  </autoFilter>
  <sortState ref="A4:AR10">
    <sortCondition ref="A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8"/>
  <sheetViews>
    <sheetView zoomScale="80" zoomScaleNormal="80" workbookViewId="0">
      <pane xSplit="2" ySplit="1" topLeftCell="AI11" activePane="bottomRight" state="frozen"/>
      <selection activeCell="Y19" sqref="Y19"/>
      <selection pane="topRight" activeCell="Y19" sqref="Y19"/>
      <selection pane="bottomLeft" activeCell="Y19" sqref="Y19"/>
      <selection pane="bottomRight" activeCell="AJ39" sqref="AJ39"/>
    </sheetView>
  </sheetViews>
  <sheetFormatPr defaultColWidth="12.42578125" defaultRowHeight="15.75"/>
  <cols>
    <col min="1" max="1" width="5.7109375" style="1" customWidth="1"/>
    <col min="2" max="2" width="50.42578125" style="1" customWidth="1"/>
    <col min="3" max="3" width="25.7109375" style="44" customWidth="1"/>
    <col min="4" max="4" width="15.42578125" style="1" customWidth="1"/>
    <col min="5" max="5" width="12.42578125" style="1" customWidth="1"/>
    <col min="6" max="6" width="16.85546875" style="1" customWidth="1"/>
    <col min="7" max="7" width="17.85546875" style="1" customWidth="1"/>
    <col min="8" max="8" width="12.42578125" style="44"/>
    <col min="9" max="9" width="14.7109375" style="1" customWidth="1"/>
    <col min="10" max="10" width="9.28515625" style="1" customWidth="1"/>
    <col min="11" max="11" width="10.28515625" style="1" customWidth="1"/>
    <col min="12" max="12" width="11.85546875" style="1" customWidth="1"/>
    <col min="13" max="13" width="12.42578125" style="1"/>
    <col min="14" max="14" width="5.85546875" style="1" bestFit="1" customWidth="1"/>
    <col min="15" max="15" width="14.85546875" style="1" customWidth="1"/>
    <col min="16" max="16" width="5.85546875" style="1" bestFit="1" customWidth="1"/>
    <col min="17" max="17" width="14.140625" style="1" customWidth="1"/>
    <col min="18" max="18" width="14.140625" style="44" hidden="1" customWidth="1"/>
    <col min="19" max="19" width="12.42578125" style="1" customWidth="1"/>
    <col min="20" max="20" width="6.140625" style="1" bestFit="1" customWidth="1"/>
    <col min="21" max="21" width="13.140625" style="1" customWidth="1"/>
    <col min="22" max="22" width="5.85546875" style="44" bestFit="1" customWidth="1"/>
    <col min="23" max="23" width="13.140625" style="1" customWidth="1"/>
    <col min="24" max="24" width="7.140625" style="1" customWidth="1"/>
    <col min="25" max="25" width="7.42578125" style="1" customWidth="1"/>
    <col min="26" max="26" width="13.42578125" style="1" customWidth="1"/>
    <col min="27" max="27" width="7.140625" style="1" customWidth="1"/>
    <col min="28" max="28" width="15.28515625" style="1" customWidth="1"/>
    <col min="29" max="29" width="6.7109375" style="1" customWidth="1"/>
    <col min="30" max="30" width="15" style="1" customWidth="1"/>
    <col min="31" max="31" width="7.7109375" style="1" customWidth="1"/>
    <col min="32" max="32" width="15.140625" style="1" customWidth="1"/>
    <col min="33" max="33" width="8.28515625" style="1" customWidth="1"/>
    <col min="34" max="34" width="7.140625" style="1" customWidth="1"/>
    <col min="35" max="35" width="13.42578125" style="1" customWidth="1"/>
    <col min="36" max="36" width="7.7109375" style="1" customWidth="1"/>
    <col min="37" max="37" width="8.28515625" style="1" customWidth="1"/>
    <col min="38" max="38" width="14.28515625" style="1" customWidth="1"/>
    <col min="39" max="39" width="8.28515625" style="1" customWidth="1"/>
    <col min="40" max="40" width="8.42578125" style="1" customWidth="1"/>
    <col min="41" max="41" width="9" style="1" customWidth="1"/>
    <col min="42" max="42" width="8.140625" style="1" customWidth="1"/>
    <col min="43" max="43" width="15.140625" style="1" hidden="1" customWidth="1"/>
    <col min="44" max="44" width="13.7109375" style="1" hidden="1" customWidth="1"/>
    <col min="45" max="45" width="15.28515625" style="1" hidden="1" customWidth="1"/>
    <col min="46" max="16384" width="12.42578125" style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 ht="15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SUM(J2,N2,P2,T2,Y2,AA2,AC2,AE2,AH2,AK2,AN2)</f>
        <v>20</v>
      </c>
      <c r="AP2" s="129">
        <v>100</v>
      </c>
      <c r="AQ2" s="120"/>
      <c r="AR2" s="120" t="s">
        <v>193</v>
      </c>
      <c r="AS2" s="121"/>
    </row>
    <row r="3" spans="1:45" s="79" customFormat="1" ht="15">
      <c r="A3" s="130"/>
      <c r="B3" s="75" t="s">
        <v>186</v>
      </c>
      <c r="C3" s="75"/>
      <c r="D3" s="8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31">
        <v>3</v>
      </c>
      <c r="B4" s="145" t="s">
        <v>215</v>
      </c>
      <c r="C4" s="270" t="s">
        <v>257</v>
      </c>
      <c r="D4" s="247">
        <v>50</v>
      </c>
      <c r="E4" s="224">
        <v>20</v>
      </c>
      <c r="F4" s="225">
        <v>79</v>
      </c>
      <c r="G4" s="225">
        <v>377</v>
      </c>
      <c r="H4" s="248">
        <v>368</v>
      </c>
      <c r="I4" s="247">
        <v>372</v>
      </c>
      <c r="J4" s="4">
        <f t="shared" ref="J4:J12" si="0">IF(ABS((I4-H4)/H4)&lt;=0.1,1,0)</f>
        <v>1</v>
      </c>
      <c r="K4" s="247">
        <v>30</v>
      </c>
      <c r="L4" s="268">
        <v>503</v>
      </c>
      <c r="M4" s="247">
        <v>100</v>
      </c>
      <c r="N4" s="4">
        <f t="shared" ref="N4:N12" si="1">IF(M4&gt;=90,2,IF(M4&gt;=80,1,0))</f>
        <v>2</v>
      </c>
      <c r="O4" s="268">
        <v>1770</v>
      </c>
      <c r="P4" s="4">
        <f t="shared" ref="P4:P12" si="2">IF(O4/E4&gt;=13,1,0)</f>
        <v>1</v>
      </c>
      <c r="Q4" s="268">
        <v>1145</v>
      </c>
      <c r="R4" s="146" t="s">
        <v>181</v>
      </c>
      <c r="S4" s="247">
        <v>92</v>
      </c>
      <c r="T4" s="4">
        <f t="shared" ref="T4:T12" si="3">IF(S4&gt;=90,2,IF(S4&gt;=80,1,0))</f>
        <v>2</v>
      </c>
      <c r="U4" s="189"/>
      <c r="V4" s="4">
        <f t="shared" ref="V4:V12" si="4">IF(U4&gt;=90,2,IF(U4&gt;=80,1,0))</f>
        <v>0</v>
      </c>
      <c r="W4" s="268">
        <v>18048</v>
      </c>
      <c r="X4" s="5">
        <f t="shared" ref="X4:X12" si="5">ROUND($W4/($I4-$F4)/13,2)</f>
        <v>4.74</v>
      </c>
      <c r="Y4" s="4">
        <f t="shared" ref="Y4:Y12" si="6">IF(W4/(I4-F4)/13&gt;=2.5,1,0)</f>
        <v>1</v>
      </c>
      <c r="Z4" s="268">
        <v>5487</v>
      </c>
      <c r="AA4" s="4">
        <f t="shared" ref="AA4:AA12" si="7">IF(Z4/I4&gt;=6,1,0)</f>
        <v>1</v>
      </c>
      <c r="AB4" s="247">
        <v>100</v>
      </c>
      <c r="AC4" s="4">
        <f t="shared" ref="AC4:AC12" si="8">IF(AB4&gt;=90,2,IF(AB4&gt;=80,1,0))</f>
        <v>2</v>
      </c>
      <c r="AD4" s="247">
        <v>100</v>
      </c>
      <c r="AE4" s="4">
        <f t="shared" ref="AE4:AE12" si="9">IF(AD4&gt;=90,2,IF(AD4&gt;=80,1,0))</f>
        <v>2</v>
      </c>
      <c r="AF4" s="268">
        <v>6536</v>
      </c>
      <c r="AG4" s="5">
        <f t="shared" ref="AG4:AG12" si="10">AF4/L4</f>
        <v>12.99403578528827</v>
      </c>
      <c r="AH4" s="4">
        <f t="shared" ref="AH4:AH12" si="11">IF(AG4&gt;12,3,IF(AG4&gt;4,2,IF(AG4&gt;1,1,0)))</f>
        <v>3</v>
      </c>
      <c r="AI4" s="268">
        <v>1380</v>
      </c>
      <c r="AJ4" s="6">
        <f t="shared" ref="AJ4:AJ12" si="12">AI4/I4</f>
        <v>3.7096774193548385</v>
      </c>
      <c r="AK4" s="4">
        <f t="shared" ref="AK4:AK12" si="13">IF(AJ4&gt;=4,2,IF(AJ4&gt;1,1,0))</f>
        <v>1</v>
      </c>
      <c r="AL4" s="268">
        <v>2091</v>
      </c>
      <c r="AM4" s="6">
        <f t="shared" ref="AM4:AM12" si="14">AL4/D4</f>
        <v>41.82</v>
      </c>
      <c r="AN4" s="4">
        <f t="shared" ref="AN4:AN12" si="15">IF(AM4&gt;23,3,IF(AM4&gt;12,2,IF(AM4&gt;4,1,0)))</f>
        <v>3</v>
      </c>
      <c r="AO4" s="97">
        <f t="shared" ref="AO4:AO12" si="16">J4+N4+P4+T4+V4+Y4+AA4+AC4+AE4+AH4+AK4+AN4</f>
        <v>19</v>
      </c>
      <c r="AP4" s="97">
        <f t="shared" ref="AP4:AP12" si="17">ROUND(AO4/$AO$2*100,0)</f>
        <v>95</v>
      </c>
      <c r="AQ4" s="94" t="str">
        <f t="shared" ref="AQ4:AQ12" si="18">IF(AND(OR($B$3="октябрь",$B$3="декабрь",$B$3="март",$B$3="май"),R4="четверть"),"выставляются","нет")</f>
        <v>нет</v>
      </c>
      <c r="AR4" s="94" t="str">
        <f t="shared" ref="AR4:AR12" si="19">IF(AND(OR($B$3="ноябрь",$B$3="февраль",$B$3="май"),$R4="триместр"),"выставляются","нет")</f>
        <v>нет</v>
      </c>
      <c r="AS4" s="94" t="str">
        <f t="shared" ref="AS4:AS12" si="20">IF(AND(OR($B$3="декабрь",$B$3="май"),$R4="полугодие"),"выставляются","нет")</f>
        <v>нет</v>
      </c>
    </row>
    <row r="5" spans="1:45" ht="30" customHeight="1">
      <c r="A5" s="31">
        <v>5</v>
      </c>
      <c r="B5" s="145" t="s">
        <v>218</v>
      </c>
      <c r="C5" s="270" t="s">
        <v>259</v>
      </c>
      <c r="D5" s="247">
        <v>19</v>
      </c>
      <c r="E5" s="224">
        <v>9</v>
      </c>
      <c r="F5" s="225">
        <v>8</v>
      </c>
      <c r="G5" s="225">
        <v>47</v>
      </c>
      <c r="H5" s="248">
        <v>48</v>
      </c>
      <c r="I5" s="247">
        <v>48</v>
      </c>
      <c r="J5" s="4">
        <f t="shared" si="0"/>
        <v>1</v>
      </c>
      <c r="K5" s="247">
        <v>14</v>
      </c>
      <c r="L5" s="268">
        <v>45</v>
      </c>
      <c r="M5" s="247">
        <v>100</v>
      </c>
      <c r="N5" s="4">
        <f t="shared" si="1"/>
        <v>2</v>
      </c>
      <c r="O5" s="268">
        <v>432</v>
      </c>
      <c r="P5" s="4">
        <f t="shared" si="2"/>
        <v>1</v>
      </c>
      <c r="Q5" s="268">
        <v>407</v>
      </c>
      <c r="R5" s="146" t="s">
        <v>181</v>
      </c>
      <c r="S5" s="247">
        <v>99</v>
      </c>
      <c r="T5" s="4">
        <f t="shared" si="3"/>
        <v>2</v>
      </c>
      <c r="U5" s="189"/>
      <c r="V5" s="4">
        <f t="shared" si="4"/>
        <v>0</v>
      </c>
      <c r="W5" s="268">
        <v>2715</v>
      </c>
      <c r="X5" s="5">
        <f t="shared" si="5"/>
        <v>5.22</v>
      </c>
      <c r="Y5" s="4">
        <f t="shared" si="6"/>
        <v>1</v>
      </c>
      <c r="Z5" s="268">
        <v>523</v>
      </c>
      <c r="AA5" s="4">
        <f t="shared" si="7"/>
        <v>1</v>
      </c>
      <c r="AB5" s="247">
        <v>100</v>
      </c>
      <c r="AC5" s="4">
        <f t="shared" si="8"/>
        <v>2</v>
      </c>
      <c r="AD5" s="247">
        <v>100</v>
      </c>
      <c r="AE5" s="4">
        <f t="shared" si="9"/>
        <v>2</v>
      </c>
      <c r="AF5" s="268">
        <v>459</v>
      </c>
      <c r="AG5" s="5">
        <f t="shared" si="10"/>
        <v>10.199999999999999</v>
      </c>
      <c r="AH5" s="4">
        <f t="shared" si="11"/>
        <v>2</v>
      </c>
      <c r="AI5" s="268">
        <v>459</v>
      </c>
      <c r="AJ5" s="6">
        <f t="shared" si="12"/>
        <v>9.5625</v>
      </c>
      <c r="AK5" s="4">
        <f t="shared" si="13"/>
        <v>2</v>
      </c>
      <c r="AL5" s="268">
        <v>716</v>
      </c>
      <c r="AM5" s="6">
        <f t="shared" si="14"/>
        <v>37.684210526315788</v>
      </c>
      <c r="AN5" s="4">
        <f t="shared" si="15"/>
        <v>3</v>
      </c>
      <c r="AO5" s="97">
        <f t="shared" si="16"/>
        <v>19</v>
      </c>
      <c r="AP5" s="97">
        <f t="shared" si="17"/>
        <v>95</v>
      </c>
      <c r="AQ5" s="94" t="str">
        <f t="shared" si="18"/>
        <v>нет</v>
      </c>
      <c r="AR5" s="94" t="str">
        <f t="shared" si="19"/>
        <v>нет</v>
      </c>
      <c r="AS5" s="94" t="str">
        <f t="shared" si="20"/>
        <v>нет</v>
      </c>
    </row>
    <row r="6" spans="1:45" ht="30" customHeight="1">
      <c r="A6" s="31">
        <v>7</v>
      </c>
      <c r="B6" s="145" t="s">
        <v>217</v>
      </c>
      <c r="C6" s="270" t="s">
        <v>261</v>
      </c>
      <c r="D6" s="247">
        <v>26</v>
      </c>
      <c r="E6" s="224">
        <v>11</v>
      </c>
      <c r="F6" s="225">
        <v>24</v>
      </c>
      <c r="G6" s="225">
        <v>97</v>
      </c>
      <c r="H6" s="248">
        <v>98</v>
      </c>
      <c r="I6" s="247">
        <v>98</v>
      </c>
      <c r="J6" s="4">
        <f t="shared" si="0"/>
        <v>1</v>
      </c>
      <c r="K6" s="247">
        <v>11</v>
      </c>
      <c r="L6" s="268">
        <v>113</v>
      </c>
      <c r="M6" s="247">
        <v>100</v>
      </c>
      <c r="N6" s="4">
        <f t="shared" si="1"/>
        <v>2</v>
      </c>
      <c r="O6" s="268">
        <v>394</v>
      </c>
      <c r="P6" s="4">
        <f t="shared" si="2"/>
        <v>1</v>
      </c>
      <c r="Q6" s="268">
        <v>401</v>
      </c>
      <c r="R6" s="146" t="s">
        <v>181</v>
      </c>
      <c r="S6" s="247">
        <v>100</v>
      </c>
      <c r="T6" s="4">
        <f t="shared" si="3"/>
        <v>2</v>
      </c>
      <c r="U6" s="189"/>
      <c r="V6" s="4">
        <f t="shared" si="4"/>
        <v>0</v>
      </c>
      <c r="W6" s="268">
        <v>5978</v>
      </c>
      <c r="X6" s="5">
        <f t="shared" si="5"/>
        <v>6.21</v>
      </c>
      <c r="Y6" s="4">
        <f t="shared" si="6"/>
        <v>1</v>
      </c>
      <c r="Z6" s="268">
        <v>1334</v>
      </c>
      <c r="AA6" s="4">
        <f t="shared" si="7"/>
        <v>1</v>
      </c>
      <c r="AB6" s="247">
        <v>100</v>
      </c>
      <c r="AC6" s="4">
        <f t="shared" si="8"/>
        <v>2</v>
      </c>
      <c r="AD6" s="247">
        <v>100</v>
      </c>
      <c r="AE6" s="4">
        <f t="shared" si="9"/>
        <v>2</v>
      </c>
      <c r="AF6" s="268">
        <v>1287</v>
      </c>
      <c r="AG6" s="5">
        <f t="shared" si="10"/>
        <v>11.389380530973451</v>
      </c>
      <c r="AH6" s="4">
        <f t="shared" si="11"/>
        <v>2</v>
      </c>
      <c r="AI6" s="268">
        <v>739</v>
      </c>
      <c r="AJ6" s="6">
        <f t="shared" si="12"/>
        <v>7.5408163265306118</v>
      </c>
      <c r="AK6" s="4">
        <f t="shared" si="13"/>
        <v>2</v>
      </c>
      <c r="AL6" s="268">
        <v>1029</v>
      </c>
      <c r="AM6" s="6">
        <f t="shared" si="14"/>
        <v>39.57692307692308</v>
      </c>
      <c r="AN6" s="4">
        <f t="shared" si="15"/>
        <v>3</v>
      </c>
      <c r="AO6" s="97">
        <f t="shared" si="16"/>
        <v>19</v>
      </c>
      <c r="AP6" s="97">
        <f t="shared" si="17"/>
        <v>95</v>
      </c>
      <c r="AQ6" s="94" t="str">
        <f t="shared" si="18"/>
        <v>нет</v>
      </c>
      <c r="AR6" s="94" t="str">
        <f t="shared" si="19"/>
        <v>нет</v>
      </c>
      <c r="AS6" s="94" t="str">
        <f t="shared" si="20"/>
        <v>нет</v>
      </c>
    </row>
    <row r="7" spans="1:45" ht="30" customHeight="1">
      <c r="A7" s="31">
        <v>9</v>
      </c>
      <c r="B7" s="145" t="s">
        <v>220</v>
      </c>
      <c r="C7" s="270" t="s">
        <v>263</v>
      </c>
      <c r="D7" s="247">
        <v>33</v>
      </c>
      <c r="E7" s="224">
        <v>11</v>
      </c>
      <c r="F7" s="225">
        <v>72</v>
      </c>
      <c r="G7" s="225">
        <v>233</v>
      </c>
      <c r="H7" s="248">
        <v>232</v>
      </c>
      <c r="I7" s="247">
        <v>234</v>
      </c>
      <c r="J7" s="4">
        <f t="shared" si="0"/>
        <v>1</v>
      </c>
      <c r="K7" s="247">
        <v>19</v>
      </c>
      <c r="L7" s="268">
        <v>235</v>
      </c>
      <c r="M7" s="247">
        <v>100</v>
      </c>
      <c r="N7" s="4">
        <f t="shared" si="1"/>
        <v>2</v>
      </c>
      <c r="O7" s="268">
        <v>896</v>
      </c>
      <c r="P7" s="4">
        <f t="shared" si="2"/>
        <v>1</v>
      </c>
      <c r="Q7" s="268">
        <v>602</v>
      </c>
      <c r="R7" s="146" t="s">
        <v>181</v>
      </c>
      <c r="S7" s="247">
        <v>85</v>
      </c>
      <c r="T7" s="4">
        <f t="shared" si="3"/>
        <v>1</v>
      </c>
      <c r="U7" s="189"/>
      <c r="V7" s="4">
        <f t="shared" si="4"/>
        <v>0</v>
      </c>
      <c r="W7" s="268">
        <v>11805</v>
      </c>
      <c r="X7" s="5">
        <f t="shared" si="5"/>
        <v>5.61</v>
      </c>
      <c r="Y7" s="4">
        <f t="shared" si="6"/>
        <v>1</v>
      </c>
      <c r="Z7" s="268">
        <v>3071</v>
      </c>
      <c r="AA7" s="4">
        <f t="shared" si="7"/>
        <v>1</v>
      </c>
      <c r="AB7" s="247">
        <v>100</v>
      </c>
      <c r="AC7" s="4">
        <f t="shared" si="8"/>
        <v>2</v>
      </c>
      <c r="AD7" s="247">
        <v>100</v>
      </c>
      <c r="AE7" s="4">
        <f t="shared" si="9"/>
        <v>2</v>
      </c>
      <c r="AF7" s="268">
        <v>4491</v>
      </c>
      <c r="AG7" s="5">
        <f t="shared" si="10"/>
        <v>19.110638297872342</v>
      </c>
      <c r="AH7" s="4">
        <f t="shared" si="11"/>
        <v>3</v>
      </c>
      <c r="AI7" s="268">
        <v>1136</v>
      </c>
      <c r="AJ7" s="6">
        <f t="shared" si="12"/>
        <v>4.8547008547008543</v>
      </c>
      <c r="AK7" s="4">
        <f t="shared" si="13"/>
        <v>2</v>
      </c>
      <c r="AL7" s="268">
        <v>1819</v>
      </c>
      <c r="AM7" s="6">
        <f t="shared" si="14"/>
        <v>55.121212121212125</v>
      </c>
      <c r="AN7" s="4">
        <f t="shared" si="15"/>
        <v>3</v>
      </c>
      <c r="AO7" s="97">
        <f t="shared" si="16"/>
        <v>19</v>
      </c>
      <c r="AP7" s="97">
        <f t="shared" si="17"/>
        <v>95</v>
      </c>
      <c r="AQ7" s="94" t="str">
        <f t="shared" si="18"/>
        <v>нет</v>
      </c>
      <c r="AR7" s="94" t="str">
        <f t="shared" si="19"/>
        <v>нет</v>
      </c>
      <c r="AS7" s="94" t="str">
        <f t="shared" si="20"/>
        <v>нет</v>
      </c>
    </row>
    <row r="8" spans="1:45" ht="30" customHeight="1">
      <c r="A8" s="31">
        <v>1</v>
      </c>
      <c r="B8" s="145" t="s">
        <v>158</v>
      </c>
      <c r="C8" s="270" t="s">
        <v>255</v>
      </c>
      <c r="D8" s="247">
        <v>71</v>
      </c>
      <c r="E8" s="224">
        <v>33</v>
      </c>
      <c r="F8" s="225">
        <v>191</v>
      </c>
      <c r="G8" s="225">
        <v>857</v>
      </c>
      <c r="H8" s="248">
        <v>855</v>
      </c>
      <c r="I8" s="247">
        <v>861</v>
      </c>
      <c r="J8" s="4">
        <f t="shared" si="0"/>
        <v>1</v>
      </c>
      <c r="K8" s="247">
        <v>54</v>
      </c>
      <c r="L8" s="268">
        <v>1001</v>
      </c>
      <c r="M8" s="247">
        <v>100</v>
      </c>
      <c r="N8" s="4">
        <f t="shared" si="1"/>
        <v>2</v>
      </c>
      <c r="O8" s="268">
        <v>1761</v>
      </c>
      <c r="P8" s="4">
        <f t="shared" si="2"/>
        <v>1</v>
      </c>
      <c r="Q8" s="268">
        <v>1271</v>
      </c>
      <c r="R8" s="146" t="s">
        <v>181</v>
      </c>
      <c r="S8" s="247">
        <v>83</v>
      </c>
      <c r="T8" s="4">
        <f t="shared" si="3"/>
        <v>1</v>
      </c>
      <c r="U8" s="189"/>
      <c r="V8" s="4">
        <f t="shared" si="4"/>
        <v>0</v>
      </c>
      <c r="W8" s="268">
        <v>31464</v>
      </c>
      <c r="X8" s="5">
        <f t="shared" si="5"/>
        <v>3.61</v>
      </c>
      <c r="Y8" s="4">
        <f t="shared" si="6"/>
        <v>1</v>
      </c>
      <c r="Z8" s="268">
        <v>12222</v>
      </c>
      <c r="AA8" s="4">
        <f t="shared" si="7"/>
        <v>1</v>
      </c>
      <c r="AB8" s="247">
        <v>99</v>
      </c>
      <c r="AC8" s="4">
        <f t="shared" si="8"/>
        <v>2</v>
      </c>
      <c r="AD8" s="247">
        <v>100</v>
      </c>
      <c r="AE8" s="4">
        <f t="shared" si="9"/>
        <v>2</v>
      </c>
      <c r="AF8" s="268">
        <v>9296</v>
      </c>
      <c r="AG8" s="5">
        <f t="shared" si="10"/>
        <v>9.2867132867132867</v>
      </c>
      <c r="AH8" s="4">
        <f t="shared" si="11"/>
        <v>2</v>
      </c>
      <c r="AI8" s="268">
        <v>7370</v>
      </c>
      <c r="AJ8" s="6">
        <f t="shared" si="12"/>
        <v>8.5598141695702665</v>
      </c>
      <c r="AK8" s="4">
        <f t="shared" si="13"/>
        <v>2</v>
      </c>
      <c r="AL8" s="268">
        <v>3304</v>
      </c>
      <c r="AM8" s="6">
        <f t="shared" si="14"/>
        <v>46.535211267605632</v>
      </c>
      <c r="AN8" s="4">
        <f t="shared" si="15"/>
        <v>3</v>
      </c>
      <c r="AO8" s="97">
        <f t="shared" si="16"/>
        <v>18</v>
      </c>
      <c r="AP8" s="97">
        <f t="shared" si="17"/>
        <v>90</v>
      </c>
      <c r="AQ8" s="94" t="str">
        <f t="shared" si="18"/>
        <v>нет</v>
      </c>
      <c r="AR8" s="94" t="str">
        <f t="shared" si="19"/>
        <v>нет</v>
      </c>
      <c r="AS8" s="94" t="str">
        <f t="shared" si="20"/>
        <v>нет</v>
      </c>
    </row>
    <row r="9" spans="1:45" ht="30" customHeight="1">
      <c r="A9" s="31">
        <v>6</v>
      </c>
      <c r="B9" s="145" t="s">
        <v>221</v>
      </c>
      <c r="C9" s="270" t="s">
        <v>260</v>
      </c>
      <c r="D9" s="247">
        <v>31</v>
      </c>
      <c r="E9" s="224">
        <v>11</v>
      </c>
      <c r="F9" s="225">
        <v>24</v>
      </c>
      <c r="G9" s="225">
        <v>129</v>
      </c>
      <c r="H9" s="248">
        <v>130</v>
      </c>
      <c r="I9" s="247">
        <v>130</v>
      </c>
      <c r="J9" s="4">
        <f t="shared" si="0"/>
        <v>1</v>
      </c>
      <c r="K9" s="247">
        <v>14</v>
      </c>
      <c r="L9" s="268">
        <v>111</v>
      </c>
      <c r="M9" s="247">
        <v>100</v>
      </c>
      <c r="N9" s="4">
        <f t="shared" si="1"/>
        <v>2</v>
      </c>
      <c r="O9" s="268">
        <v>460</v>
      </c>
      <c r="P9" s="4">
        <f t="shared" si="2"/>
        <v>1</v>
      </c>
      <c r="Q9" s="268">
        <v>508</v>
      </c>
      <c r="R9" s="146" t="s">
        <v>181</v>
      </c>
      <c r="S9" s="247">
        <v>99</v>
      </c>
      <c r="T9" s="4">
        <f t="shared" si="3"/>
        <v>2</v>
      </c>
      <c r="U9" s="189"/>
      <c r="V9" s="4">
        <f t="shared" si="4"/>
        <v>0</v>
      </c>
      <c r="W9" s="268">
        <v>6300</v>
      </c>
      <c r="X9" s="5">
        <f t="shared" si="5"/>
        <v>4.57</v>
      </c>
      <c r="Y9" s="4">
        <f t="shared" si="6"/>
        <v>1</v>
      </c>
      <c r="Z9" s="268">
        <v>828</v>
      </c>
      <c r="AA9" s="4">
        <f t="shared" si="7"/>
        <v>1</v>
      </c>
      <c r="AB9" s="247">
        <v>100</v>
      </c>
      <c r="AC9" s="4">
        <f t="shared" si="8"/>
        <v>2</v>
      </c>
      <c r="AD9" s="247">
        <v>100</v>
      </c>
      <c r="AE9" s="4">
        <f t="shared" si="9"/>
        <v>2</v>
      </c>
      <c r="AF9" s="268">
        <v>1024</v>
      </c>
      <c r="AG9" s="5">
        <f t="shared" si="10"/>
        <v>9.2252252252252251</v>
      </c>
      <c r="AH9" s="4">
        <f t="shared" si="11"/>
        <v>2</v>
      </c>
      <c r="AI9" s="268">
        <v>314</v>
      </c>
      <c r="AJ9" s="6">
        <f t="shared" si="12"/>
        <v>2.4153846153846152</v>
      </c>
      <c r="AK9" s="4">
        <f t="shared" si="13"/>
        <v>1</v>
      </c>
      <c r="AL9" s="268">
        <v>826</v>
      </c>
      <c r="AM9" s="6">
        <f t="shared" si="14"/>
        <v>26.64516129032258</v>
      </c>
      <c r="AN9" s="4">
        <f t="shared" si="15"/>
        <v>3</v>
      </c>
      <c r="AO9" s="97">
        <f t="shared" si="16"/>
        <v>18</v>
      </c>
      <c r="AP9" s="97">
        <f t="shared" si="17"/>
        <v>90</v>
      </c>
      <c r="AQ9" s="94" t="str">
        <f t="shared" si="18"/>
        <v>нет</v>
      </c>
      <c r="AR9" s="94" t="str">
        <f t="shared" si="19"/>
        <v>нет</v>
      </c>
      <c r="AS9" s="94" t="str">
        <f t="shared" si="20"/>
        <v>нет</v>
      </c>
    </row>
    <row r="10" spans="1:45" ht="30" customHeight="1">
      <c r="A10" s="31">
        <v>8</v>
      </c>
      <c r="B10" s="145" t="s">
        <v>219</v>
      </c>
      <c r="C10" s="270" t="s">
        <v>262</v>
      </c>
      <c r="D10" s="247">
        <v>51</v>
      </c>
      <c r="E10" s="224">
        <v>19</v>
      </c>
      <c r="F10" s="225">
        <v>82</v>
      </c>
      <c r="G10" s="225">
        <v>425</v>
      </c>
      <c r="H10" s="248">
        <v>427</v>
      </c>
      <c r="I10" s="247">
        <v>433</v>
      </c>
      <c r="J10" s="4">
        <f t="shared" si="0"/>
        <v>1</v>
      </c>
      <c r="K10" s="247">
        <v>33</v>
      </c>
      <c r="L10" s="268">
        <v>471</v>
      </c>
      <c r="M10" s="247">
        <v>100</v>
      </c>
      <c r="N10" s="4">
        <f t="shared" si="1"/>
        <v>2</v>
      </c>
      <c r="O10" s="268">
        <v>1665</v>
      </c>
      <c r="P10" s="4">
        <f t="shared" si="2"/>
        <v>1</v>
      </c>
      <c r="Q10" s="268">
        <v>964</v>
      </c>
      <c r="R10" s="146" t="s">
        <v>181</v>
      </c>
      <c r="S10" s="243">
        <v>92</v>
      </c>
      <c r="T10" s="4">
        <f t="shared" si="3"/>
        <v>2</v>
      </c>
      <c r="U10" s="189"/>
      <c r="V10" s="4">
        <f t="shared" si="4"/>
        <v>0</v>
      </c>
      <c r="W10" s="268">
        <v>15420</v>
      </c>
      <c r="X10" s="5">
        <f t="shared" si="5"/>
        <v>3.38</v>
      </c>
      <c r="Y10" s="4">
        <f t="shared" si="6"/>
        <v>1</v>
      </c>
      <c r="Z10" s="268">
        <v>5931</v>
      </c>
      <c r="AA10" s="4">
        <f t="shared" si="7"/>
        <v>1</v>
      </c>
      <c r="AB10" s="247">
        <v>100</v>
      </c>
      <c r="AC10" s="4">
        <f t="shared" si="8"/>
        <v>2</v>
      </c>
      <c r="AD10" s="247">
        <v>101</v>
      </c>
      <c r="AE10" s="4">
        <f t="shared" si="9"/>
        <v>2</v>
      </c>
      <c r="AF10" s="268">
        <v>980</v>
      </c>
      <c r="AG10" s="5">
        <f t="shared" si="10"/>
        <v>2.0806794055201698</v>
      </c>
      <c r="AH10" s="4">
        <f t="shared" si="11"/>
        <v>1</v>
      </c>
      <c r="AI10" s="268">
        <v>5007</v>
      </c>
      <c r="AJ10" s="6">
        <f t="shared" si="12"/>
        <v>11.5635103926097</v>
      </c>
      <c r="AK10" s="4">
        <f t="shared" si="13"/>
        <v>2</v>
      </c>
      <c r="AL10" s="268">
        <v>1510</v>
      </c>
      <c r="AM10" s="6">
        <f t="shared" si="14"/>
        <v>29.607843137254903</v>
      </c>
      <c r="AN10" s="4">
        <f t="shared" si="15"/>
        <v>3</v>
      </c>
      <c r="AO10" s="97">
        <f t="shared" si="16"/>
        <v>18</v>
      </c>
      <c r="AP10" s="97">
        <f t="shared" si="17"/>
        <v>90</v>
      </c>
      <c r="AQ10" s="94" t="str">
        <f t="shared" si="18"/>
        <v>нет</v>
      </c>
      <c r="AR10" s="94" t="str">
        <f t="shared" si="19"/>
        <v>нет</v>
      </c>
      <c r="AS10" s="94" t="str">
        <f t="shared" si="20"/>
        <v>нет</v>
      </c>
    </row>
    <row r="11" spans="1:45" ht="30" customHeight="1">
      <c r="A11" s="31">
        <v>2</v>
      </c>
      <c r="B11" s="145" t="s">
        <v>157</v>
      </c>
      <c r="C11" s="270" t="s">
        <v>256</v>
      </c>
      <c r="D11" s="247">
        <v>74</v>
      </c>
      <c r="E11" s="224">
        <v>31</v>
      </c>
      <c r="F11" s="225">
        <v>142</v>
      </c>
      <c r="G11" s="225">
        <v>765</v>
      </c>
      <c r="H11" s="248">
        <v>763</v>
      </c>
      <c r="I11" s="247">
        <v>767</v>
      </c>
      <c r="J11" s="4">
        <f t="shared" si="0"/>
        <v>1</v>
      </c>
      <c r="K11" s="247">
        <v>41</v>
      </c>
      <c r="L11" s="268">
        <v>1047</v>
      </c>
      <c r="M11" s="247">
        <v>100</v>
      </c>
      <c r="N11" s="4">
        <f t="shared" si="1"/>
        <v>2</v>
      </c>
      <c r="O11" s="268">
        <v>1734</v>
      </c>
      <c r="P11" s="4">
        <f t="shared" si="2"/>
        <v>1</v>
      </c>
      <c r="Q11" s="268">
        <v>1380</v>
      </c>
      <c r="R11" s="146" t="s">
        <v>181</v>
      </c>
      <c r="S11" s="247">
        <v>75</v>
      </c>
      <c r="T11" s="4">
        <f t="shared" si="3"/>
        <v>0</v>
      </c>
      <c r="U11" s="189"/>
      <c r="V11" s="4">
        <f t="shared" si="4"/>
        <v>0</v>
      </c>
      <c r="W11" s="268">
        <v>35087</v>
      </c>
      <c r="X11" s="5">
        <f t="shared" si="5"/>
        <v>4.32</v>
      </c>
      <c r="Y11" s="4">
        <f t="shared" si="6"/>
        <v>1</v>
      </c>
      <c r="Z11" s="268">
        <v>11294</v>
      </c>
      <c r="AA11" s="4">
        <f t="shared" si="7"/>
        <v>1</v>
      </c>
      <c r="AB11" s="247">
        <v>100</v>
      </c>
      <c r="AC11" s="4">
        <f t="shared" si="8"/>
        <v>2</v>
      </c>
      <c r="AD11" s="247">
        <v>100</v>
      </c>
      <c r="AE11" s="4">
        <f t="shared" si="9"/>
        <v>2</v>
      </c>
      <c r="AF11" s="268">
        <v>10672</v>
      </c>
      <c r="AG11" s="5">
        <f t="shared" si="10"/>
        <v>10.192932187201528</v>
      </c>
      <c r="AH11" s="4">
        <f t="shared" si="11"/>
        <v>2</v>
      </c>
      <c r="AI11" s="268">
        <v>9977</v>
      </c>
      <c r="AJ11" s="6">
        <f t="shared" si="12"/>
        <v>13.007822685788787</v>
      </c>
      <c r="AK11" s="4">
        <f t="shared" si="13"/>
        <v>2</v>
      </c>
      <c r="AL11" s="268">
        <v>3084</v>
      </c>
      <c r="AM11" s="6">
        <f t="shared" si="14"/>
        <v>41.675675675675677</v>
      </c>
      <c r="AN11" s="4">
        <f t="shared" si="15"/>
        <v>3</v>
      </c>
      <c r="AO11" s="97">
        <f t="shared" si="16"/>
        <v>17</v>
      </c>
      <c r="AP11" s="97">
        <f t="shared" si="17"/>
        <v>85</v>
      </c>
      <c r="AQ11" s="94" t="str">
        <f t="shared" si="18"/>
        <v>нет</v>
      </c>
      <c r="AR11" s="94" t="str">
        <f t="shared" si="19"/>
        <v>нет</v>
      </c>
      <c r="AS11" s="94" t="str">
        <f t="shared" si="20"/>
        <v>нет</v>
      </c>
    </row>
    <row r="12" spans="1:45" ht="30" customHeight="1">
      <c r="A12" s="31">
        <v>4</v>
      </c>
      <c r="B12" s="145" t="s">
        <v>216</v>
      </c>
      <c r="C12" s="270" t="s">
        <v>258</v>
      </c>
      <c r="D12" s="247">
        <v>30</v>
      </c>
      <c r="E12" s="224">
        <v>11</v>
      </c>
      <c r="F12" s="225">
        <v>10</v>
      </c>
      <c r="G12" s="225">
        <v>71</v>
      </c>
      <c r="H12" s="248">
        <v>75</v>
      </c>
      <c r="I12" s="247">
        <v>78</v>
      </c>
      <c r="J12" s="4">
        <f t="shared" si="0"/>
        <v>1</v>
      </c>
      <c r="K12" s="247">
        <v>14</v>
      </c>
      <c r="L12" s="268">
        <v>114</v>
      </c>
      <c r="M12" s="247">
        <v>100</v>
      </c>
      <c r="N12" s="4">
        <f t="shared" si="1"/>
        <v>2</v>
      </c>
      <c r="O12" s="268">
        <v>676</v>
      </c>
      <c r="P12" s="4">
        <f t="shared" si="2"/>
        <v>1</v>
      </c>
      <c r="Q12" s="268">
        <v>371</v>
      </c>
      <c r="R12" s="146" t="s">
        <v>181</v>
      </c>
      <c r="S12" s="247">
        <v>100</v>
      </c>
      <c r="T12" s="4">
        <f t="shared" si="3"/>
        <v>2</v>
      </c>
      <c r="U12" s="189"/>
      <c r="V12" s="4">
        <f t="shared" si="4"/>
        <v>0</v>
      </c>
      <c r="W12" s="268">
        <v>4936</v>
      </c>
      <c r="X12" s="5">
        <f t="shared" si="5"/>
        <v>5.58</v>
      </c>
      <c r="Y12" s="4">
        <f t="shared" si="6"/>
        <v>1</v>
      </c>
      <c r="Z12" s="268">
        <v>986</v>
      </c>
      <c r="AA12" s="4">
        <f t="shared" si="7"/>
        <v>1</v>
      </c>
      <c r="AB12" s="247">
        <v>100</v>
      </c>
      <c r="AC12" s="4">
        <f t="shared" si="8"/>
        <v>2</v>
      </c>
      <c r="AD12" s="247">
        <v>100</v>
      </c>
      <c r="AE12" s="4">
        <f t="shared" si="9"/>
        <v>2</v>
      </c>
      <c r="AF12" s="268">
        <v>187</v>
      </c>
      <c r="AG12" s="5">
        <f t="shared" si="10"/>
        <v>1.6403508771929824</v>
      </c>
      <c r="AH12" s="4">
        <f t="shared" si="11"/>
        <v>1</v>
      </c>
      <c r="AI12" s="268">
        <v>251</v>
      </c>
      <c r="AJ12" s="6">
        <f t="shared" si="12"/>
        <v>3.2179487179487181</v>
      </c>
      <c r="AK12" s="4">
        <f t="shared" si="13"/>
        <v>1</v>
      </c>
      <c r="AL12" s="268">
        <v>771</v>
      </c>
      <c r="AM12" s="6">
        <f t="shared" si="14"/>
        <v>25.7</v>
      </c>
      <c r="AN12" s="4">
        <f t="shared" si="15"/>
        <v>3</v>
      </c>
      <c r="AO12" s="97">
        <f t="shared" si="16"/>
        <v>17</v>
      </c>
      <c r="AP12" s="97">
        <f t="shared" si="17"/>
        <v>85</v>
      </c>
      <c r="AQ12" s="94" t="str">
        <f t="shared" si="18"/>
        <v>нет</v>
      </c>
      <c r="AR12" s="94" t="str">
        <f t="shared" si="19"/>
        <v>нет</v>
      </c>
      <c r="AS12" s="94" t="str">
        <f t="shared" si="20"/>
        <v>нет</v>
      </c>
    </row>
    <row r="13" spans="1:45" s="44" customFormat="1" ht="16.5" thickBot="1">
      <c r="D13" s="250"/>
      <c r="H13" s="220"/>
      <c r="I13" s="250"/>
      <c r="K13" s="250"/>
      <c r="L13" s="250"/>
      <c r="M13" s="250"/>
      <c r="O13" s="250"/>
      <c r="Q13" s="250"/>
      <c r="R13" s="67"/>
      <c r="S13" s="250"/>
      <c r="U13" s="192"/>
      <c r="W13" s="250"/>
      <c r="Z13" s="250"/>
      <c r="AB13" s="250"/>
      <c r="AD13" s="250"/>
      <c r="AF13" s="250"/>
      <c r="AI13" s="250"/>
      <c r="AL13" s="67"/>
    </row>
    <row r="14" spans="1:45" s="44" customFormat="1" ht="16.5" thickBot="1">
      <c r="D14" s="67"/>
      <c r="H14" s="220"/>
      <c r="I14" s="67"/>
      <c r="K14" s="67"/>
      <c r="L14" s="67"/>
      <c r="M14" s="67"/>
      <c r="O14" s="67"/>
      <c r="Q14" s="67"/>
      <c r="R14" s="67"/>
      <c r="S14" s="67"/>
      <c r="U14" s="192"/>
      <c r="W14" s="67"/>
      <c r="Z14" s="67"/>
      <c r="AB14" s="67"/>
      <c r="AD14" s="67"/>
      <c r="AF14" s="67"/>
      <c r="AI14" s="67"/>
      <c r="AJ14" s="362" t="s">
        <v>111</v>
      </c>
      <c r="AK14" s="363"/>
      <c r="AL14" s="363"/>
      <c r="AM14" s="363"/>
      <c r="AN14" s="364"/>
      <c r="AO14" s="58">
        <f>AVERAGE(AO4:AO12)</f>
        <v>18.222222222222221</v>
      </c>
      <c r="AP14" s="54">
        <f>ROUND(AO14/$AO$2*100,0)</f>
        <v>91</v>
      </c>
    </row>
    <row r="15" spans="1:45" s="44" customFormat="1">
      <c r="D15" s="67"/>
      <c r="H15" s="220"/>
      <c r="I15" s="67"/>
      <c r="K15" s="67"/>
      <c r="L15" s="67"/>
      <c r="M15" s="67"/>
      <c r="O15" s="67"/>
      <c r="Q15" s="67"/>
      <c r="R15" s="67"/>
      <c r="S15" s="67"/>
      <c r="U15" s="192"/>
      <c r="W15" s="67"/>
      <c r="Z15" s="67"/>
      <c r="AB15" s="67"/>
      <c r="AD15" s="67"/>
      <c r="AF15" s="67"/>
      <c r="AI15" s="67"/>
      <c r="AL15" s="67"/>
    </row>
    <row r="16" spans="1:45" s="44" customFormat="1" ht="30" customHeight="1">
      <c r="B16" s="156" t="s">
        <v>208</v>
      </c>
      <c r="C16" s="271" t="s">
        <v>264</v>
      </c>
      <c r="D16" s="247">
        <v>17</v>
      </c>
      <c r="E16" s="225">
        <v>11</v>
      </c>
      <c r="F16" s="225">
        <v>7</v>
      </c>
      <c r="G16" s="225">
        <v>44</v>
      </c>
      <c r="H16" s="222">
        <v>44</v>
      </c>
      <c r="I16" s="247">
        <v>44</v>
      </c>
      <c r="J16" s="4">
        <f>IF(ABS((I16-H16)/H16)&lt;=0.1,1,0)</f>
        <v>1</v>
      </c>
      <c r="K16" s="247">
        <v>17</v>
      </c>
      <c r="L16" s="247">
        <v>55</v>
      </c>
      <c r="M16" s="247">
        <v>100</v>
      </c>
      <c r="N16" s="4">
        <f>IF(M16&gt;=90,2,IF(M16&gt;=80,1,0))</f>
        <v>2</v>
      </c>
      <c r="O16" s="247">
        <v>557</v>
      </c>
      <c r="P16" s="4">
        <f>IF(O16/E16&gt;=13,1,0)</f>
        <v>1</v>
      </c>
      <c r="Q16" s="247">
        <v>389</v>
      </c>
      <c r="R16" s="158" t="s">
        <v>183</v>
      </c>
      <c r="S16" s="247">
        <v>87</v>
      </c>
      <c r="T16" s="4">
        <f>IF(S16&gt;=90,2,IF(S16&gt;=80,1,0))</f>
        <v>1</v>
      </c>
      <c r="U16" s="189"/>
      <c r="V16" s="4">
        <f>IF(U16&gt;=90,2,IF(U16&gt;=80,1,0))</f>
        <v>0</v>
      </c>
      <c r="W16" s="247">
        <v>1575</v>
      </c>
      <c r="X16" s="5">
        <f>ROUND($W16/($I16-$F16)/13,2)</f>
        <v>3.27</v>
      </c>
      <c r="Y16" s="86">
        <f>IF(W16/(I16-F16)/13&gt;=1.5,1,0)</f>
        <v>1</v>
      </c>
      <c r="Z16" s="247">
        <v>687</v>
      </c>
      <c r="AA16" s="4">
        <f>IF(Z16/I16&gt;=6,1,0)</f>
        <v>1</v>
      </c>
      <c r="AB16" s="247">
        <v>99</v>
      </c>
      <c r="AC16" s="4">
        <f>IF(AB16&gt;=90,2,IF(AB16&gt;=80,1,0))</f>
        <v>2</v>
      </c>
      <c r="AD16" s="247">
        <v>99</v>
      </c>
      <c r="AE16" s="4">
        <f>IF(AD16&gt;=90,2,IF(AD16&gt;=80,1,0))</f>
        <v>2</v>
      </c>
      <c r="AF16" s="247">
        <v>83</v>
      </c>
      <c r="AG16" s="5">
        <f>AF16/L16</f>
        <v>1.509090909090909</v>
      </c>
      <c r="AH16" s="135">
        <f>IF(AG16&gt;12,3,IF(AG16&gt;4,2,IF(AG16&gt;1,1,0)))</f>
        <v>1</v>
      </c>
      <c r="AI16" s="247">
        <v>120</v>
      </c>
      <c r="AJ16" s="6">
        <f>ROUND(AI16/I16,0)</f>
        <v>3</v>
      </c>
      <c r="AK16" s="135">
        <f>IF(AJ16&gt;=4,2,IF(AJ16&gt;1,1,0))</f>
        <v>1</v>
      </c>
      <c r="AL16" s="247">
        <v>264</v>
      </c>
      <c r="AM16" s="6">
        <f>AL16/D16</f>
        <v>15.529411764705882</v>
      </c>
      <c r="AN16" s="4">
        <f>IF(AM16&gt;23,3,IF(AM16&gt;12,2,IF(AM16&gt;4,1,0)))</f>
        <v>2</v>
      </c>
      <c r="AO16" s="99">
        <f>J16+N16+P16+T16+V16+Y16+AA16+AC16+AE16+AN16</f>
        <v>13</v>
      </c>
      <c r="AP16" s="99">
        <f>ROUND(AO16/($AO$2-$AH$2-$AK$2)*100,0)</f>
        <v>87</v>
      </c>
      <c r="AQ16" s="166" t="str">
        <f>IF(AND(OR($B$3="октябрь",$B$3="декабрь",$B$3="март",$B$3="май"),R16="четверть"),"выставляются","нет")</f>
        <v>нет</v>
      </c>
      <c r="AR16" s="166" t="str">
        <f>IF(AND(OR($B$3="ноябрь",$B$3="февраль",$B$3="май"),$R16="триместр"),"выставляются","нет")</f>
        <v>нет</v>
      </c>
      <c r="AS16" s="166" t="str">
        <f>IF(AND(OR($B$3="декабрь",$B$3="май"),$R16="полугодие"),"выставляются","нет")</f>
        <v>нет</v>
      </c>
    </row>
    <row r="17" spans="1:34" s="44" customFormat="1">
      <c r="Q17" s="67"/>
      <c r="R17" s="67"/>
    </row>
    <row r="18" spans="1:34" ht="21.75" customHeight="1">
      <c r="A18" s="44"/>
      <c r="B18" s="44"/>
      <c r="D18" s="44"/>
      <c r="E18" s="44"/>
      <c r="F18" s="44"/>
      <c r="G18" s="44"/>
      <c r="I18" s="44"/>
      <c r="J18" s="44"/>
      <c r="K18" s="44"/>
      <c r="L18" s="44"/>
      <c r="M18" s="44"/>
      <c r="N18" s="44"/>
      <c r="O18" s="44"/>
      <c r="P18" s="44"/>
      <c r="Q18" s="44"/>
      <c r="S18" s="44"/>
      <c r="U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</sheetData>
  <autoFilter ref="A1:AS12">
    <sortState ref="A4:AS12">
      <sortCondition descending="1" ref="AP1:AP12"/>
    </sortState>
  </autoFilter>
  <sortState ref="A4:AR12">
    <sortCondition ref="A4"/>
  </sortState>
  <mergeCells count="1">
    <mergeCell ref="AJ14:AN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6"/>
  <sheetViews>
    <sheetView zoomScale="80" zoomScaleNormal="80" workbookViewId="0">
      <pane xSplit="2" ySplit="1" topLeftCell="AG11" activePane="bottomRight" state="frozen"/>
      <selection activeCell="Y19" sqref="Y19"/>
      <selection pane="topRight" activeCell="Y19" sqref="Y19"/>
      <selection pane="bottomLeft" activeCell="Y19" sqref="Y19"/>
      <selection pane="bottomRight" activeCell="AN41" sqref="AN41"/>
    </sheetView>
  </sheetViews>
  <sheetFormatPr defaultColWidth="8.85546875" defaultRowHeight="15"/>
  <cols>
    <col min="1" max="1" width="6.42578125" bestFit="1" customWidth="1"/>
    <col min="2" max="2" width="51.7109375" customWidth="1"/>
    <col min="3" max="3" width="29.42578125" style="67" customWidth="1"/>
    <col min="4" max="4" width="15" customWidth="1"/>
    <col min="5" max="5" width="11.85546875" customWidth="1"/>
    <col min="6" max="6" width="14.7109375" customWidth="1"/>
    <col min="7" max="7" width="15" customWidth="1"/>
    <col min="8" max="8" width="11.42578125" style="67" customWidth="1"/>
    <col min="9" max="9" width="15" customWidth="1"/>
    <col min="10" max="10" width="6" style="67" customWidth="1"/>
    <col min="11" max="11" width="9" customWidth="1"/>
    <col min="12" max="12" width="12.42578125" customWidth="1"/>
    <col min="13" max="13" width="13.140625" customWidth="1"/>
    <col min="14" max="14" width="6" bestFit="1" customWidth="1"/>
    <col min="15" max="15" width="11.7109375" customWidth="1"/>
    <col min="16" max="16" width="6" bestFit="1" customWidth="1"/>
    <col min="17" max="17" width="13.7109375" customWidth="1"/>
    <col min="18" max="18" width="13.7109375" style="67" hidden="1" customWidth="1"/>
    <col min="19" max="19" width="13.85546875" customWidth="1"/>
    <col min="20" max="20" width="6" bestFit="1" customWidth="1"/>
    <col min="21" max="21" width="12.42578125" customWidth="1"/>
    <col min="22" max="22" width="6" style="67" bestFit="1" customWidth="1"/>
    <col min="23" max="23" width="13.42578125" customWidth="1"/>
    <col min="24" max="24" width="8.28515625" customWidth="1"/>
    <col min="25" max="25" width="6" bestFit="1" customWidth="1"/>
    <col min="26" max="26" width="12.85546875" customWidth="1"/>
    <col min="27" max="27" width="6" bestFit="1" customWidth="1"/>
    <col min="28" max="28" width="15.28515625" customWidth="1"/>
    <col min="29" max="29" width="6" bestFit="1" customWidth="1"/>
    <col min="30" max="30" width="15" customWidth="1"/>
    <col min="31" max="31" width="6" bestFit="1" customWidth="1"/>
    <col min="32" max="32" width="14" customWidth="1"/>
    <col min="33" max="33" width="7.85546875" customWidth="1"/>
    <col min="34" max="34" width="6.85546875" style="67" customWidth="1"/>
    <col min="35" max="35" width="14.42578125" customWidth="1"/>
    <col min="36" max="36" width="7.42578125" customWidth="1"/>
    <col min="37" max="37" width="6.7109375" style="67" customWidth="1"/>
    <col min="38" max="38" width="14.28515625" customWidth="1"/>
    <col min="39" max="39" width="9.85546875" customWidth="1"/>
    <col min="40" max="40" width="6" bestFit="1" customWidth="1"/>
    <col min="41" max="41" width="7.85546875" customWidth="1"/>
    <col min="42" max="42" width="8" customWidth="1"/>
    <col min="43" max="43" width="13.85546875" hidden="1" customWidth="1"/>
    <col min="44" max="44" width="9.85546875" hidden="1" customWidth="1"/>
    <col min="45" max="45" width="14.140625" hidden="1" customWidth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10">
        <v>4</v>
      </c>
      <c r="B4" s="15" t="s">
        <v>232</v>
      </c>
      <c r="C4" s="271" t="s">
        <v>268</v>
      </c>
      <c r="D4" s="247">
        <v>81</v>
      </c>
      <c r="E4" s="74">
        <v>36</v>
      </c>
      <c r="F4" s="74">
        <v>211</v>
      </c>
      <c r="G4" s="74">
        <v>933</v>
      </c>
      <c r="H4" s="248">
        <v>943</v>
      </c>
      <c r="I4" s="247">
        <v>938</v>
      </c>
      <c r="J4" s="4">
        <f t="shared" ref="J4:J15" si="0">IF(ABS((I4-H4)/H4)&lt;=0.1,1,0)</f>
        <v>1</v>
      </c>
      <c r="K4" s="247">
        <v>36</v>
      </c>
      <c r="L4" s="268">
        <v>923</v>
      </c>
      <c r="M4" s="247">
        <v>100</v>
      </c>
      <c r="N4" s="4">
        <f t="shared" ref="N4:N15" si="1">IF(M4&gt;=90,2,IF(M4&gt;=80,1,0))</f>
        <v>2</v>
      </c>
      <c r="O4" s="268">
        <v>1028</v>
      </c>
      <c r="P4" s="4">
        <f t="shared" ref="P4:P13" si="2">IF(O4/E4&gt;=13,1,0)</f>
        <v>1</v>
      </c>
      <c r="Q4" s="268">
        <v>1110</v>
      </c>
      <c r="R4" s="146" t="s">
        <v>181</v>
      </c>
      <c r="S4" s="247">
        <v>97</v>
      </c>
      <c r="T4" s="4">
        <f t="shared" ref="T4:T15" si="3">IF(S4&gt;=90,2,IF(S4&gt;=80,1,0))</f>
        <v>2</v>
      </c>
      <c r="U4" s="189"/>
      <c r="V4" s="4">
        <f t="shared" ref="V4:V15" si="4">IF(U4&gt;=90,2,IF(U4&gt;=80,1,0))</f>
        <v>0</v>
      </c>
      <c r="W4" s="268">
        <v>40347</v>
      </c>
      <c r="X4" s="5">
        <f t="shared" ref="X4:X15" si="5">ROUND($W4/($I4-$F4)/13,2)</f>
        <v>4.2699999999999996</v>
      </c>
      <c r="Y4" s="4">
        <f t="shared" ref="Y4:Y15" si="6">IF(W4/(I4-F4)/13&gt;=2.5,1,0)</f>
        <v>1</v>
      </c>
      <c r="Z4" s="268">
        <v>9709</v>
      </c>
      <c r="AA4" s="4">
        <f t="shared" ref="AA4:AA15" si="7">IF(Z4/I4&gt;=6,1,0)</f>
        <v>1</v>
      </c>
      <c r="AB4" s="247">
        <v>99</v>
      </c>
      <c r="AC4" s="4">
        <f t="shared" ref="AC4:AC15" si="8">IF(AB4&gt;=90,2,IF(AB4&gt;=80,1,0))</f>
        <v>2</v>
      </c>
      <c r="AD4" s="247">
        <v>92</v>
      </c>
      <c r="AE4" s="4">
        <f t="shared" ref="AE4:AE13" si="9">IF(AD4&gt;=90,2,IF(AD4&gt;=80,1,0))</f>
        <v>2</v>
      </c>
      <c r="AF4" s="268">
        <v>29737</v>
      </c>
      <c r="AG4" s="5">
        <f t="shared" ref="AG4:AG15" si="10">AF4/L4</f>
        <v>32.217768147345609</v>
      </c>
      <c r="AH4" s="4">
        <f t="shared" ref="AH4:AH15" si="11">IF(AG4&gt;12,3,IF(AG4&gt;4,2,IF(AG4&gt;1,1,0)))</f>
        <v>3</v>
      </c>
      <c r="AI4" s="268">
        <v>10719</v>
      </c>
      <c r="AJ4" s="6">
        <f t="shared" ref="AJ4:AJ15" si="12">AI4/I4</f>
        <v>11.427505330490405</v>
      </c>
      <c r="AK4" s="4">
        <f t="shared" ref="AK4:AK15" si="13">IF(AJ4&gt;=4,2,IF(AJ4&gt;1,1,0))</f>
        <v>2</v>
      </c>
      <c r="AL4" s="268">
        <v>3878</v>
      </c>
      <c r="AM4" s="6">
        <f t="shared" ref="AM4:AM15" si="14">AL4/D4</f>
        <v>47.876543209876544</v>
      </c>
      <c r="AN4" s="4">
        <f t="shared" ref="AN4:AN15" si="15">IF(AM4&gt;23,3,IF(AM4&gt;12,2,IF(AM4&gt;4,1,0)))</f>
        <v>3</v>
      </c>
      <c r="AO4" s="97">
        <f t="shared" ref="AO4:AO15" si="16">J4+N4+P4+T4+V4+Y4+AA4+AC4+AE4+AH4+AK4+AN4</f>
        <v>20</v>
      </c>
      <c r="AP4" s="97">
        <f t="shared" ref="AP4:AP15" si="17">ROUND(AO4/$AO$2*100,0)</f>
        <v>100</v>
      </c>
      <c r="AQ4" s="94" t="str">
        <f t="shared" ref="AQ4:AQ15" si="18">IF(AND(OR($B$3="октябрь",$B$3="декабрь",$B$3="март",$B$3="май"),R4="четверть"),"выставляются","нет")</f>
        <v>нет</v>
      </c>
      <c r="AR4" s="94" t="str">
        <f t="shared" ref="AR4:AR15" si="19">IF(AND(OR($B$3="ноябрь",$B$3="февраль",$B$3="май"),$R4="триместр"),"выставляются","нет")</f>
        <v>нет</v>
      </c>
      <c r="AS4" s="94" t="str">
        <f t="shared" ref="AS4:AS15" si="20">IF(AND(OR($B$3="декабрь",$B$3="май"),$R4="полугодие"),"выставляются","нет")</f>
        <v>нет</v>
      </c>
    </row>
    <row r="5" spans="1:45" ht="30" customHeight="1">
      <c r="A5" s="10">
        <v>10</v>
      </c>
      <c r="B5" s="15" t="s">
        <v>224</v>
      </c>
      <c r="C5" s="271" t="s">
        <v>274</v>
      </c>
      <c r="D5" s="247">
        <v>21</v>
      </c>
      <c r="E5" s="74">
        <v>11</v>
      </c>
      <c r="F5" s="74">
        <v>33</v>
      </c>
      <c r="G5" s="74">
        <v>162</v>
      </c>
      <c r="H5" s="248">
        <v>167</v>
      </c>
      <c r="I5" s="247">
        <v>166</v>
      </c>
      <c r="J5" s="4">
        <f t="shared" si="0"/>
        <v>1</v>
      </c>
      <c r="K5" s="247">
        <v>11</v>
      </c>
      <c r="L5" s="268">
        <v>171</v>
      </c>
      <c r="M5" s="247">
        <v>99</v>
      </c>
      <c r="N5" s="4">
        <f t="shared" si="1"/>
        <v>2</v>
      </c>
      <c r="O5" s="268">
        <v>267</v>
      </c>
      <c r="P5" s="4">
        <f t="shared" si="2"/>
        <v>1</v>
      </c>
      <c r="Q5" s="268">
        <v>308</v>
      </c>
      <c r="R5" s="146" t="s">
        <v>181</v>
      </c>
      <c r="S5" s="247">
        <v>85</v>
      </c>
      <c r="T5" s="4">
        <f t="shared" si="3"/>
        <v>1</v>
      </c>
      <c r="U5" s="189"/>
      <c r="V5" s="4">
        <f t="shared" si="4"/>
        <v>0</v>
      </c>
      <c r="W5" s="268">
        <v>7273</v>
      </c>
      <c r="X5" s="5">
        <f t="shared" si="5"/>
        <v>4.21</v>
      </c>
      <c r="Y5" s="4">
        <f t="shared" si="6"/>
        <v>1</v>
      </c>
      <c r="Z5" s="268">
        <v>1000</v>
      </c>
      <c r="AA5" s="4">
        <f t="shared" si="7"/>
        <v>1</v>
      </c>
      <c r="AB5" s="247">
        <v>99</v>
      </c>
      <c r="AC5" s="4">
        <f t="shared" si="8"/>
        <v>2</v>
      </c>
      <c r="AD5" s="247">
        <v>99</v>
      </c>
      <c r="AE5" s="4">
        <f t="shared" si="9"/>
        <v>2</v>
      </c>
      <c r="AF5" s="268">
        <v>915</v>
      </c>
      <c r="AG5" s="5">
        <f t="shared" si="10"/>
        <v>5.3508771929824563</v>
      </c>
      <c r="AH5" s="4">
        <f t="shared" si="11"/>
        <v>2</v>
      </c>
      <c r="AI5" s="268">
        <v>2195</v>
      </c>
      <c r="AJ5" s="6">
        <f t="shared" si="12"/>
        <v>13.22289156626506</v>
      </c>
      <c r="AK5" s="4">
        <f t="shared" si="13"/>
        <v>2</v>
      </c>
      <c r="AL5" s="268">
        <v>786</v>
      </c>
      <c r="AM5" s="6">
        <f t="shared" si="14"/>
        <v>37.428571428571431</v>
      </c>
      <c r="AN5" s="4">
        <f t="shared" si="15"/>
        <v>3</v>
      </c>
      <c r="AO5" s="97">
        <f t="shared" si="16"/>
        <v>18</v>
      </c>
      <c r="AP5" s="97">
        <f t="shared" si="17"/>
        <v>90</v>
      </c>
      <c r="AQ5" s="94" t="str">
        <f t="shared" si="18"/>
        <v>нет</v>
      </c>
      <c r="AR5" s="94" t="str">
        <f t="shared" si="19"/>
        <v>нет</v>
      </c>
      <c r="AS5" s="94" t="str">
        <f t="shared" si="20"/>
        <v>нет</v>
      </c>
    </row>
    <row r="6" spans="1:45" ht="30" customHeight="1">
      <c r="A6" s="10">
        <v>11</v>
      </c>
      <c r="B6" s="15" t="s">
        <v>225</v>
      </c>
      <c r="C6" s="271" t="s">
        <v>275</v>
      </c>
      <c r="D6" s="247">
        <v>27</v>
      </c>
      <c r="E6" s="74">
        <v>12</v>
      </c>
      <c r="F6" s="74">
        <v>43</v>
      </c>
      <c r="G6" s="74">
        <v>252</v>
      </c>
      <c r="H6" s="248">
        <v>252</v>
      </c>
      <c r="I6" s="247">
        <v>246</v>
      </c>
      <c r="J6" s="4">
        <f t="shared" si="0"/>
        <v>1</v>
      </c>
      <c r="K6" s="247">
        <v>12</v>
      </c>
      <c r="L6" s="268">
        <v>392</v>
      </c>
      <c r="M6" s="247">
        <v>100</v>
      </c>
      <c r="N6" s="4">
        <f t="shared" si="1"/>
        <v>2</v>
      </c>
      <c r="O6" s="268">
        <v>277</v>
      </c>
      <c r="P6" s="4">
        <f t="shared" si="2"/>
        <v>1</v>
      </c>
      <c r="Q6" s="268">
        <v>326</v>
      </c>
      <c r="R6" s="146" t="s">
        <v>181</v>
      </c>
      <c r="S6" s="247">
        <v>90</v>
      </c>
      <c r="T6" s="4">
        <f t="shared" si="3"/>
        <v>2</v>
      </c>
      <c r="U6" s="189"/>
      <c r="V6" s="4">
        <f t="shared" si="4"/>
        <v>0</v>
      </c>
      <c r="W6" s="268">
        <v>8866</v>
      </c>
      <c r="X6" s="5">
        <f t="shared" si="5"/>
        <v>3.36</v>
      </c>
      <c r="Y6" s="4">
        <f t="shared" si="6"/>
        <v>1</v>
      </c>
      <c r="Z6" s="268">
        <v>3337</v>
      </c>
      <c r="AA6" s="4">
        <f t="shared" si="7"/>
        <v>1</v>
      </c>
      <c r="AB6" s="247">
        <v>91</v>
      </c>
      <c r="AC6" s="4">
        <f t="shared" si="8"/>
        <v>2</v>
      </c>
      <c r="AD6" s="247">
        <v>85</v>
      </c>
      <c r="AE6" s="4">
        <f t="shared" si="9"/>
        <v>1</v>
      </c>
      <c r="AF6" s="268">
        <v>1091</v>
      </c>
      <c r="AG6" s="5">
        <f t="shared" si="10"/>
        <v>2.7831632653061225</v>
      </c>
      <c r="AH6" s="4">
        <f t="shared" si="11"/>
        <v>1</v>
      </c>
      <c r="AI6" s="268">
        <v>2007</v>
      </c>
      <c r="AJ6" s="6">
        <f t="shared" si="12"/>
        <v>8.1585365853658534</v>
      </c>
      <c r="AK6" s="4">
        <f t="shared" si="13"/>
        <v>2</v>
      </c>
      <c r="AL6" s="268">
        <v>1299</v>
      </c>
      <c r="AM6" s="6">
        <f t="shared" si="14"/>
        <v>48.111111111111114</v>
      </c>
      <c r="AN6" s="4">
        <f t="shared" si="15"/>
        <v>3</v>
      </c>
      <c r="AO6" s="97">
        <f t="shared" si="16"/>
        <v>17</v>
      </c>
      <c r="AP6" s="97">
        <f t="shared" si="17"/>
        <v>85</v>
      </c>
      <c r="AQ6" s="94" t="str">
        <f t="shared" si="18"/>
        <v>нет</v>
      </c>
      <c r="AR6" s="94" t="str">
        <f t="shared" si="19"/>
        <v>нет</v>
      </c>
      <c r="AS6" s="94" t="str">
        <f t="shared" si="20"/>
        <v>нет</v>
      </c>
    </row>
    <row r="7" spans="1:45" ht="30" customHeight="1">
      <c r="A7" s="10">
        <v>6</v>
      </c>
      <c r="B7" s="15" t="s">
        <v>234</v>
      </c>
      <c r="C7" s="271" t="s">
        <v>270</v>
      </c>
      <c r="D7" s="247">
        <v>62</v>
      </c>
      <c r="E7" s="74">
        <v>36</v>
      </c>
      <c r="F7" s="74">
        <v>177</v>
      </c>
      <c r="G7" s="74">
        <v>938</v>
      </c>
      <c r="H7" s="248">
        <v>931</v>
      </c>
      <c r="I7" s="247">
        <v>941</v>
      </c>
      <c r="J7" s="4">
        <f t="shared" si="0"/>
        <v>1</v>
      </c>
      <c r="K7" s="247">
        <v>36</v>
      </c>
      <c r="L7" s="268">
        <v>1204</v>
      </c>
      <c r="M7" s="247">
        <v>100</v>
      </c>
      <c r="N7" s="4">
        <f t="shared" si="1"/>
        <v>2</v>
      </c>
      <c r="O7" s="268">
        <v>1188</v>
      </c>
      <c r="P7" s="4">
        <f t="shared" si="2"/>
        <v>1</v>
      </c>
      <c r="Q7" s="268">
        <v>1078</v>
      </c>
      <c r="R7" s="146" t="s">
        <v>181</v>
      </c>
      <c r="S7" s="247">
        <v>79</v>
      </c>
      <c r="T7" s="4">
        <f t="shared" si="3"/>
        <v>0</v>
      </c>
      <c r="U7" s="189"/>
      <c r="V7" s="4">
        <f t="shared" si="4"/>
        <v>0</v>
      </c>
      <c r="W7" s="268">
        <v>31098</v>
      </c>
      <c r="X7" s="5">
        <f t="shared" si="5"/>
        <v>3.13</v>
      </c>
      <c r="Y7" s="4">
        <f t="shared" si="6"/>
        <v>1</v>
      </c>
      <c r="Z7" s="268">
        <v>9771</v>
      </c>
      <c r="AA7" s="4">
        <f t="shared" si="7"/>
        <v>1</v>
      </c>
      <c r="AB7" s="247">
        <v>94</v>
      </c>
      <c r="AC7" s="4">
        <f t="shared" si="8"/>
        <v>2</v>
      </c>
      <c r="AD7" s="247">
        <v>85</v>
      </c>
      <c r="AE7" s="4">
        <f t="shared" si="9"/>
        <v>1</v>
      </c>
      <c r="AF7" s="268">
        <v>7268</v>
      </c>
      <c r="AG7" s="5">
        <f t="shared" si="10"/>
        <v>6.0365448504983386</v>
      </c>
      <c r="AH7" s="4">
        <f t="shared" si="11"/>
        <v>2</v>
      </c>
      <c r="AI7" s="268">
        <v>27346</v>
      </c>
      <c r="AJ7" s="6">
        <f t="shared" si="12"/>
        <v>29.0605738575983</v>
      </c>
      <c r="AK7" s="4">
        <f t="shared" si="13"/>
        <v>2</v>
      </c>
      <c r="AL7" s="268">
        <v>2907</v>
      </c>
      <c r="AM7" s="6">
        <f t="shared" si="14"/>
        <v>46.887096774193552</v>
      </c>
      <c r="AN7" s="4">
        <f t="shared" si="15"/>
        <v>3</v>
      </c>
      <c r="AO7" s="97">
        <f t="shared" si="16"/>
        <v>16</v>
      </c>
      <c r="AP7" s="97">
        <f t="shared" si="17"/>
        <v>80</v>
      </c>
      <c r="AQ7" s="94" t="str">
        <f t="shared" si="18"/>
        <v>нет</v>
      </c>
      <c r="AR7" s="94" t="str">
        <f t="shared" si="19"/>
        <v>нет</v>
      </c>
      <c r="AS7" s="94" t="str">
        <f t="shared" si="20"/>
        <v>нет</v>
      </c>
    </row>
    <row r="8" spans="1:45" ht="30" customHeight="1">
      <c r="A8" s="10">
        <v>8</v>
      </c>
      <c r="B8" s="15" t="s">
        <v>236</v>
      </c>
      <c r="C8" s="271" t="s">
        <v>272</v>
      </c>
      <c r="D8" s="247">
        <v>15</v>
      </c>
      <c r="E8" s="74">
        <v>10</v>
      </c>
      <c r="F8" s="74">
        <v>11</v>
      </c>
      <c r="G8" s="74">
        <v>53</v>
      </c>
      <c r="H8" s="248">
        <v>53</v>
      </c>
      <c r="I8" s="247">
        <v>53</v>
      </c>
      <c r="J8" s="4">
        <f t="shared" si="0"/>
        <v>1</v>
      </c>
      <c r="K8" s="247">
        <v>10</v>
      </c>
      <c r="L8" s="268">
        <v>57</v>
      </c>
      <c r="M8" s="247">
        <v>100</v>
      </c>
      <c r="N8" s="4">
        <f t="shared" si="1"/>
        <v>2</v>
      </c>
      <c r="O8" s="268">
        <v>319</v>
      </c>
      <c r="P8" s="4">
        <f t="shared" si="2"/>
        <v>1</v>
      </c>
      <c r="Q8" s="268">
        <v>278</v>
      </c>
      <c r="R8" s="146" t="s">
        <v>181</v>
      </c>
      <c r="S8" s="247">
        <v>91</v>
      </c>
      <c r="T8" s="4">
        <f t="shared" si="3"/>
        <v>2</v>
      </c>
      <c r="U8" s="189"/>
      <c r="V8" s="4">
        <f t="shared" si="4"/>
        <v>0</v>
      </c>
      <c r="W8" s="268">
        <v>1916</v>
      </c>
      <c r="X8" s="5">
        <f t="shared" si="5"/>
        <v>3.51</v>
      </c>
      <c r="Y8" s="4">
        <f t="shared" si="6"/>
        <v>1</v>
      </c>
      <c r="Z8" s="268">
        <v>697</v>
      </c>
      <c r="AA8" s="4">
        <f t="shared" si="7"/>
        <v>1</v>
      </c>
      <c r="AB8" s="247">
        <v>92</v>
      </c>
      <c r="AC8" s="4">
        <f t="shared" si="8"/>
        <v>2</v>
      </c>
      <c r="AD8" s="247">
        <v>102</v>
      </c>
      <c r="AE8" s="4">
        <f t="shared" si="9"/>
        <v>2</v>
      </c>
      <c r="AF8" s="268">
        <v>141</v>
      </c>
      <c r="AG8" s="5">
        <f t="shared" si="10"/>
        <v>2.4736842105263159</v>
      </c>
      <c r="AH8" s="4">
        <f t="shared" si="11"/>
        <v>1</v>
      </c>
      <c r="AI8" s="268">
        <v>71</v>
      </c>
      <c r="AJ8" s="6">
        <f t="shared" si="12"/>
        <v>1.3396226415094339</v>
      </c>
      <c r="AK8" s="4">
        <f t="shared" si="13"/>
        <v>1</v>
      </c>
      <c r="AL8" s="268">
        <v>342</v>
      </c>
      <c r="AM8" s="6">
        <f t="shared" si="14"/>
        <v>22.8</v>
      </c>
      <c r="AN8" s="4">
        <f t="shared" si="15"/>
        <v>2</v>
      </c>
      <c r="AO8" s="97">
        <f t="shared" si="16"/>
        <v>16</v>
      </c>
      <c r="AP8" s="97">
        <f t="shared" si="17"/>
        <v>80</v>
      </c>
      <c r="AQ8" s="94" t="str">
        <f t="shared" si="18"/>
        <v>нет</v>
      </c>
      <c r="AR8" s="94" t="str">
        <f t="shared" si="19"/>
        <v>нет</v>
      </c>
      <c r="AS8" s="94" t="str">
        <f t="shared" si="20"/>
        <v>нет</v>
      </c>
    </row>
    <row r="9" spans="1:45" ht="30" customHeight="1">
      <c r="A9" s="10">
        <v>1</v>
      </c>
      <c r="B9" s="15" t="s">
        <v>230</v>
      </c>
      <c r="C9" s="271" t="s">
        <v>265</v>
      </c>
      <c r="D9" s="247">
        <v>50</v>
      </c>
      <c r="E9" s="74">
        <v>26</v>
      </c>
      <c r="F9" s="74">
        <v>166</v>
      </c>
      <c r="G9" s="74">
        <v>722</v>
      </c>
      <c r="H9" s="248">
        <v>730</v>
      </c>
      <c r="I9" s="247">
        <v>720</v>
      </c>
      <c r="J9" s="4">
        <f t="shared" si="0"/>
        <v>1</v>
      </c>
      <c r="K9" s="247">
        <v>26</v>
      </c>
      <c r="L9" s="268">
        <v>1000</v>
      </c>
      <c r="M9" s="247">
        <v>100</v>
      </c>
      <c r="N9" s="4">
        <f t="shared" si="1"/>
        <v>2</v>
      </c>
      <c r="O9" s="268">
        <v>424</v>
      </c>
      <c r="P9" s="4">
        <f t="shared" si="2"/>
        <v>1</v>
      </c>
      <c r="Q9" s="268">
        <v>799</v>
      </c>
      <c r="R9" s="146" t="s">
        <v>181</v>
      </c>
      <c r="S9" s="247">
        <v>84</v>
      </c>
      <c r="T9" s="4">
        <f t="shared" si="3"/>
        <v>1</v>
      </c>
      <c r="U9" s="189"/>
      <c r="V9" s="4">
        <f t="shared" si="4"/>
        <v>0</v>
      </c>
      <c r="W9" s="268">
        <v>20287</v>
      </c>
      <c r="X9" s="5">
        <f t="shared" si="5"/>
        <v>2.82</v>
      </c>
      <c r="Y9" s="4">
        <f t="shared" si="6"/>
        <v>1</v>
      </c>
      <c r="Z9" s="268">
        <v>7584</v>
      </c>
      <c r="AA9" s="4">
        <f t="shared" si="7"/>
        <v>1</v>
      </c>
      <c r="AB9" s="247">
        <v>88</v>
      </c>
      <c r="AC9" s="4">
        <f t="shared" si="8"/>
        <v>1</v>
      </c>
      <c r="AD9" s="247">
        <v>87</v>
      </c>
      <c r="AE9" s="4">
        <f t="shared" si="9"/>
        <v>1</v>
      </c>
      <c r="AF9" s="268">
        <v>3996</v>
      </c>
      <c r="AG9" s="5">
        <f t="shared" si="10"/>
        <v>3.996</v>
      </c>
      <c r="AH9" s="4">
        <f t="shared" si="11"/>
        <v>1</v>
      </c>
      <c r="AI9" s="268">
        <v>11429</v>
      </c>
      <c r="AJ9" s="6">
        <f t="shared" si="12"/>
        <v>15.873611111111112</v>
      </c>
      <c r="AK9" s="4">
        <f t="shared" si="13"/>
        <v>2</v>
      </c>
      <c r="AL9" s="268">
        <v>2130</v>
      </c>
      <c r="AM9" s="6">
        <f t="shared" si="14"/>
        <v>42.6</v>
      </c>
      <c r="AN9" s="4">
        <f t="shared" si="15"/>
        <v>3</v>
      </c>
      <c r="AO9" s="97">
        <f t="shared" si="16"/>
        <v>15</v>
      </c>
      <c r="AP9" s="97">
        <f t="shared" si="17"/>
        <v>75</v>
      </c>
      <c r="AQ9" s="94" t="str">
        <f t="shared" si="18"/>
        <v>нет</v>
      </c>
      <c r="AR9" s="94" t="str">
        <f t="shared" si="19"/>
        <v>нет</v>
      </c>
      <c r="AS9" s="94" t="str">
        <f t="shared" si="20"/>
        <v>нет</v>
      </c>
    </row>
    <row r="10" spans="1:45" ht="30" customHeight="1">
      <c r="A10" s="10">
        <v>3</v>
      </c>
      <c r="B10" s="15" t="s">
        <v>237</v>
      </c>
      <c r="C10" s="271" t="s">
        <v>267</v>
      </c>
      <c r="D10" s="247">
        <v>30</v>
      </c>
      <c r="E10" s="74">
        <v>13</v>
      </c>
      <c r="F10" s="74">
        <v>46</v>
      </c>
      <c r="G10" s="74">
        <v>348</v>
      </c>
      <c r="H10" s="248">
        <v>352</v>
      </c>
      <c r="I10" s="247">
        <v>353</v>
      </c>
      <c r="J10" s="4">
        <f t="shared" si="0"/>
        <v>1</v>
      </c>
      <c r="K10" s="247">
        <v>13</v>
      </c>
      <c r="L10" s="268">
        <v>402</v>
      </c>
      <c r="M10" s="247">
        <v>100</v>
      </c>
      <c r="N10" s="4">
        <f t="shared" si="1"/>
        <v>2</v>
      </c>
      <c r="O10" s="268">
        <v>276</v>
      </c>
      <c r="P10" s="4">
        <f t="shared" si="2"/>
        <v>1</v>
      </c>
      <c r="Q10" s="268">
        <v>390</v>
      </c>
      <c r="R10" s="146" t="s">
        <v>181</v>
      </c>
      <c r="S10" s="247">
        <v>82</v>
      </c>
      <c r="T10" s="4">
        <f t="shared" si="3"/>
        <v>1</v>
      </c>
      <c r="U10" s="189"/>
      <c r="V10" s="4">
        <f t="shared" si="4"/>
        <v>0</v>
      </c>
      <c r="W10" s="268">
        <v>10138</v>
      </c>
      <c r="X10" s="5">
        <f t="shared" si="5"/>
        <v>2.54</v>
      </c>
      <c r="Y10" s="4">
        <f t="shared" si="6"/>
        <v>1</v>
      </c>
      <c r="Z10" s="268">
        <v>3181</v>
      </c>
      <c r="AA10" s="4">
        <f t="shared" si="7"/>
        <v>1</v>
      </c>
      <c r="AB10" s="247">
        <v>86</v>
      </c>
      <c r="AC10" s="4">
        <f t="shared" si="8"/>
        <v>1</v>
      </c>
      <c r="AD10" s="247">
        <v>83</v>
      </c>
      <c r="AE10" s="4">
        <f t="shared" si="9"/>
        <v>1</v>
      </c>
      <c r="AF10" s="268">
        <v>1056</v>
      </c>
      <c r="AG10" s="5">
        <f t="shared" si="10"/>
        <v>2.6268656716417911</v>
      </c>
      <c r="AH10" s="4">
        <f t="shared" si="11"/>
        <v>1</v>
      </c>
      <c r="AI10" s="268">
        <v>3282</v>
      </c>
      <c r="AJ10" s="6">
        <f t="shared" si="12"/>
        <v>9.2974504249291776</v>
      </c>
      <c r="AK10" s="4">
        <f t="shared" si="13"/>
        <v>2</v>
      </c>
      <c r="AL10" s="268">
        <v>1184</v>
      </c>
      <c r="AM10" s="6">
        <f t="shared" si="14"/>
        <v>39.466666666666669</v>
      </c>
      <c r="AN10" s="4">
        <f t="shared" si="15"/>
        <v>3</v>
      </c>
      <c r="AO10" s="97">
        <f t="shared" si="16"/>
        <v>15</v>
      </c>
      <c r="AP10" s="97">
        <f t="shared" si="17"/>
        <v>75</v>
      </c>
      <c r="AQ10" s="94" t="str">
        <f t="shared" si="18"/>
        <v>нет</v>
      </c>
      <c r="AR10" s="94" t="str">
        <f t="shared" si="19"/>
        <v>нет</v>
      </c>
      <c r="AS10" s="94" t="str">
        <f t="shared" si="20"/>
        <v>нет</v>
      </c>
    </row>
    <row r="11" spans="1:45" ht="30" customHeight="1">
      <c r="A11" s="10">
        <v>2</v>
      </c>
      <c r="B11" s="15" t="s">
        <v>231</v>
      </c>
      <c r="C11" s="271" t="s">
        <v>266</v>
      </c>
      <c r="D11" s="247">
        <v>56</v>
      </c>
      <c r="E11" s="74">
        <v>30</v>
      </c>
      <c r="F11" s="74">
        <v>123</v>
      </c>
      <c r="G11" s="74">
        <v>785</v>
      </c>
      <c r="H11" s="248">
        <v>794</v>
      </c>
      <c r="I11" s="247">
        <v>792</v>
      </c>
      <c r="J11" s="4">
        <f t="shared" si="0"/>
        <v>1</v>
      </c>
      <c r="K11" s="247">
        <v>30</v>
      </c>
      <c r="L11" s="268">
        <v>826</v>
      </c>
      <c r="M11" s="247">
        <v>99</v>
      </c>
      <c r="N11" s="4">
        <f t="shared" si="1"/>
        <v>2</v>
      </c>
      <c r="O11" s="268">
        <v>842</v>
      </c>
      <c r="P11" s="4">
        <f t="shared" si="2"/>
        <v>1</v>
      </c>
      <c r="Q11" s="268">
        <v>860</v>
      </c>
      <c r="R11" s="146" t="s">
        <v>181</v>
      </c>
      <c r="S11" s="247">
        <v>80</v>
      </c>
      <c r="T11" s="4">
        <f t="shared" si="3"/>
        <v>1</v>
      </c>
      <c r="U11" s="189"/>
      <c r="V11" s="4">
        <f t="shared" si="4"/>
        <v>0</v>
      </c>
      <c r="W11" s="268">
        <v>22727</v>
      </c>
      <c r="X11" s="5">
        <f t="shared" si="5"/>
        <v>2.61</v>
      </c>
      <c r="Y11" s="4">
        <f t="shared" si="6"/>
        <v>1</v>
      </c>
      <c r="Z11" s="268">
        <v>6339</v>
      </c>
      <c r="AA11" s="4">
        <f t="shared" si="7"/>
        <v>1</v>
      </c>
      <c r="AB11" s="247">
        <v>84</v>
      </c>
      <c r="AC11" s="4">
        <f t="shared" si="8"/>
        <v>1</v>
      </c>
      <c r="AD11" s="247">
        <v>70</v>
      </c>
      <c r="AE11" s="4">
        <f t="shared" si="9"/>
        <v>0</v>
      </c>
      <c r="AF11" s="268">
        <v>3956</v>
      </c>
      <c r="AG11" s="5">
        <f t="shared" si="10"/>
        <v>4.7893462469733654</v>
      </c>
      <c r="AH11" s="4">
        <f t="shared" si="11"/>
        <v>2</v>
      </c>
      <c r="AI11" s="268">
        <v>2549</v>
      </c>
      <c r="AJ11" s="6">
        <f t="shared" si="12"/>
        <v>3.2184343434343434</v>
      </c>
      <c r="AK11" s="4">
        <f t="shared" si="13"/>
        <v>1</v>
      </c>
      <c r="AL11" s="268">
        <v>2217</v>
      </c>
      <c r="AM11" s="6">
        <f t="shared" si="14"/>
        <v>39.589285714285715</v>
      </c>
      <c r="AN11" s="4">
        <f t="shared" si="15"/>
        <v>3</v>
      </c>
      <c r="AO11" s="97">
        <f t="shared" si="16"/>
        <v>14</v>
      </c>
      <c r="AP11" s="97">
        <f t="shared" si="17"/>
        <v>70</v>
      </c>
      <c r="AQ11" s="94" t="str">
        <f t="shared" si="18"/>
        <v>нет</v>
      </c>
      <c r="AR11" s="94" t="str">
        <f t="shared" si="19"/>
        <v>нет</v>
      </c>
      <c r="AS11" s="94" t="str">
        <f t="shared" si="20"/>
        <v>нет</v>
      </c>
    </row>
    <row r="12" spans="1:45" ht="30" customHeight="1">
      <c r="A12" s="10">
        <v>9</v>
      </c>
      <c r="B12" s="15" t="s">
        <v>223</v>
      </c>
      <c r="C12" s="271" t="s">
        <v>273</v>
      </c>
      <c r="D12" s="247">
        <v>18</v>
      </c>
      <c r="E12" s="74">
        <v>11</v>
      </c>
      <c r="F12" s="74">
        <v>22</v>
      </c>
      <c r="G12" s="74">
        <v>119</v>
      </c>
      <c r="H12" s="248">
        <v>119</v>
      </c>
      <c r="I12" s="247">
        <v>119</v>
      </c>
      <c r="J12" s="4">
        <f t="shared" si="0"/>
        <v>1</v>
      </c>
      <c r="K12" s="247">
        <v>11</v>
      </c>
      <c r="L12" s="268">
        <v>152</v>
      </c>
      <c r="M12" s="247">
        <v>100</v>
      </c>
      <c r="N12" s="4">
        <f t="shared" si="1"/>
        <v>2</v>
      </c>
      <c r="O12" s="268">
        <v>219</v>
      </c>
      <c r="P12" s="4">
        <f t="shared" si="2"/>
        <v>1</v>
      </c>
      <c r="Q12" s="268">
        <v>274</v>
      </c>
      <c r="R12" s="146" t="s">
        <v>181</v>
      </c>
      <c r="S12" s="247">
        <v>89</v>
      </c>
      <c r="T12" s="4">
        <f t="shared" si="3"/>
        <v>1</v>
      </c>
      <c r="U12" s="189"/>
      <c r="V12" s="4">
        <f t="shared" si="4"/>
        <v>0</v>
      </c>
      <c r="W12" s="268">
        <v>3638</v>
      </c>
      <c r="X12" s="5">
        <f t="shared" si="5"/>
        <v>2.89</v>
      </c>
      <c r="Y12" s="4">
        <f t="shared" si="6"/>
        <v>1</v>
      </c>
      <c r="Z12" s="268">
        <v>1317</v>
      </c>
      <c r="AA12" s="4">
        <f t="shared" si="7"/>
        <v>1</v>
      </c>
      <c r="AB12" s="247">
        <v>92</v>
      </c>
      <c r="AC12" s="4">
        <f t="shared" si="8"/>
        <v>2</v>
      </c>
      <c r="AD12" s="247">
        <v>85</v>
      </c>
      <c r="AE12" s="4">
        <f t="shared" si="9"/>
        <v>1</v>
      </c>
      <c r="AF12" s="268">
        <v>450</v>
      </c>
      <c r="AG12" s="5">
        <f t="shared" si="10"/>
        <v>2.9605263157894739</v>
      </c>
      <c r="AH12" s="4">
        <f t="shared" si="11"/>
        <v>1</v>
      </c>
      <c r="AI12" s="268">
        <v>218</v>
      </c>
      <c r="AJ12" s="6">
        <f t="shared" si="12"/>
        <v>1.8319327731092436</v>
      </c>
      <c r="AK12" s="4">
        <f t="shared" si="13"/>
        <v>1</v>
      </c>
      <c r="AL12" s="268">
        <v>339</v>
      </c>
      <c r="AM12" s="6">
        <f t="shared" si="14"/>
        <v>18.833333333333332</v>
      </c>
      <c r="AN12" s="4">
        <f t="shared" si="15"/>
        <v>2</v>
      </c>
      <c r="AO12" s="97">
        <f t="shared" si="16"/>
        <v>14</v>
      </c>
      <c r="AP12" s="97">
        <f t="shared" si="17"/>
        <v>70</v>
      </c>
      <c r="AQ12" s="94" t="str">
        <f t="shared" si="18"/>
        <v>нет</v>
      </c>
      <c r="AR12" s="94" t="str">
        <f t="shared" si="19"/>
        <v>нет</v>
      </c>
      <c r="AS12" s="94" t="str">
        <f t="shared" si="20"/>
        <v>нет</v>
      </c>
    </row>
    <row r="13" spans="1:45" ht="30" customHeight="1">
      <c r="A13" s="10">
        <v>12</v>
      </c>
      <c r="B13" s="15" t="s">
        <v>226</v>
      </c>
      <c r="C13" s="271" t="s">
        <v>276</v>
      </c>
      <c r="D13" s="247">
        <v>21</v>
      </c>
      <c r="E13" s="74">
        <v>11</v>
      </c>
      <c r="F13" s="74">
        <v>31</v>
      </c>
      <c r="G13" s="74">
        <v>127</v>
      </c>
      <c r="H13" s="248">
        <v>128</v>
      </c>
      <c r="I13" s="247">
        <v>127</v>
      </c>
      <c r="J13" s="4">
        <f t="shared" si="0"/>
        <v>1</v>
      </c>
      <c r="K13" s="247">
        <v>11</v>
      </c>
      <c r="L13" s="268">
        <v>156</v>
      </c>
      <c r="M13" s="247">
        <v>100</v>
      </c>
      <c r="N13" s="4">
        <f t="shared" si="1"/>
        <v>2</v>
      </c>
      <c r="O13" s="268">
        <v>396</v>
      </c>
      <c r="P13" s="4">
        <f t="shared" si="2"/>
        <v>1</v>
      </c>
      <c r="Q13" s="268">
        <v>356</v>
      </c>
      <c r="R13" s="146" t="s">
        <v>181</v>
      </c>
      <c r="S13" s="247">
        <v>71</v>
      </c>
      <c r="T13" s="4">
        <f t="shared" si="3"/>
        <v>0</v>
      </c>
      <c r="U13" s="189"/>
      <c r="V13" s="4">
        <f t="shared" si="4"/>
        <v>0</v>
      </c>
      <c r="W13" s="268">
        <v>4838</v>
      </c>
      <c r="X13" s="5">
        <f t="shared" si="5"/>
        <v>3.88</v>
      </c>
      <c r="Y13" s="4">
        <f t="shared" si="6"/>
        <v>1</v>
      </c>
      <c r="Z13" s="268">
        <v>1317</v>
      </c>
      <c r="AA13" s="4">
        <f t="shared" si="7"/>
        <v>1</v>
      </c>
      <c r="AB13" s="247">
        <v>92</v>
      </c>
      <c r="AC13" s="4">
        <f t="shared" si="8"/>
        <v>2</v>
      </c>
      <c r="AD13" s="247">
        <v>52</v>
      </c>
      <c r="AE13" s="4">
        <f t="shared" si="9"/>
        <v>0</v>
      </c>
      <c r="AF13" s="268">
        <v>85</v>
      </c>
      <c r="AG13" s="5">
        <f t="shared" si="10"/>
        <v>0.54487179487179482</v>
      </c>
      <c r="AH13" s="4">
        <f t="shared" si="11"/>
        <v>0</v>
      </c>
      <c r="AI13" s="268">
        <v>313</v>
      </c>
      <c r="AJ13" s="6">
        <f t="shared" si="12"/>
        <v>2.4645669291338583</v>
      </c>
      <c r="AK13" s="4">
        <f t="shared" si="13"/>
        <v>1</v>
      </c>
      <c r="AL13" s="268">
        <v>618</v>
      </c>
      <c r="AM13" s="6">
        <f t="shared" si="14"/>
        <v>29.428571428571427</v>
      </c>
      <c r="AN13" s="4">
        <f t="shared" si="15"/>
        <v>3</v>
      </c>
      <c r="AO13" s="97">
        <f t="shared" si="16"/>
        <v>12</v>
      </c>
      <c r="AP13" s="97">
        <f t="shared" si="17"/>
        <v>60</v>
      </c>
      <c r="AQ13" s="94" t="str">
        <f t="shared" si="18"/>
        <v>нет</v>
      </c>
      <c r="AR13" s="94" t="str">
        <f t="shared" si="19"/>
        <v>нет</v>
      </c>
      <c r="AS13" s="94" t="str">
        <f t="shared" si="20"/>
        <v>нет</v>
      </c>
    </row>
    <row r="14" spans="1:45" ht="30" customHeight="1">
      <c r="A14" s="10">
        <v>5</v>
      </c>
      <c r="B14" s="15" t="s">
        <v>233</v>
      </c>
      <c r="C14" s="271" t="s">
        <v>269</v>
      </c>
      <c r="D14" s="247">
        <v>21</v>
      </c>
      <c r="E14" s="74">
        <v>7</v>
      </c>
      <c r="F14" s="74">
        <v>106</v>
      </c>
      <c r="G14" s="74">
        <v>181</v>
      </c>
      <c r="H14" s="248">
        <v>180</v>
      </c>
      <c r="I14" s="247">
        <v>179</v>
      </c>
      <c r="J14" s="4">
        <f t="shared" si="0"/>
        <v>1</v>
      </c>
      <c r="K14" s="247">
        <v>7</v>
      </c>
      <c r="L14" s="268">
        <v>204</v>
      </c>
      <c r="M14" s="247">
        <v>98</v>
      </c>
      <c r="N14" s="4">
        <f t="shared" si="1"/>
        <v>2</v>
      </c>
      <c r="O14" s="268">
        <v>216</v>
      </c>
      <c r="P14" s="35">
        <f>IF(O14/E14&gt;=9,1,0)</f>
        <v>1</v>
      </c>
      <c r="Q14" s="268">
        <v>252</v>
      </c>
      <c r="R14" s="146" t="s">
        <v>181</v>
      </c>
      <c r="S14" s="247">
        <v>66</v>
      </c>
      <c r="T14" s="4">
        <f t="shared" si="3"/>
        <v>0</v>
      </c>
      <c r="U14" s="189"/>
      <c r="V14" s="4">
        <f t="shared" si="4"/>
        <v>0</v>
      </c>
      <c r="W14" s="268">
        <v>4347</v>
      </c>
      <c r="X14" s="5">
        <f t="shared" si="5"/>
        <v>4.58</v>
      </c>
      <c r="Y14" s="4">
        <f t="shared" si="6"/>
        <v>1</v>
      </c>
      <c r="Z14" s="268">
        <v>1068</v>
      </c>
      <c r="AA14" s="4">
        <f t="shared" si="7"/>
        <v>0</v>
      </c>
      <c r="AB14" s="247">
        <v>75</v>
      </c>
      <c r="AC14" s="4">
        <f t="shared" si="8"/>
        <v>0</v>
      </c>
      <c r="AD14" s="247">
        <v>67</v>
      </c>
      <c r="AE14" s="35">
        <f>IF(AD14&gt;=70,2,IF(AD14&gt;=60,1,0))</f>
        <v>1</v>
      </c>
      <c r="AF14" s="268">
        <v>594</v>
      </c>
      <c r="AG14" s="5">
        <f t="shared" si="10"/>
        <v>2.9117647058823528</v>
      </c>
      <c r="AH14" s="4">
        <f t="shared" si="11"/>
        <v>1</v>
      </c>
      <c r="AI14" s="268">
        <v>770</v>
      </c>
      <c r="AJ14" s="6">
        <f t="shared" si="12"/>
        <v>4.3016759776536313</v>
      </c>
      <c r="AK14" s="4">
        <f t="shared" si="13"/>
        <v>2</v>
      </c>
      <c r="AL14" s="268">
        <v>396</v>
      </c>
      <c r="AM14" s="6">
        <f t="shared" si="14"/>
        <v>18.857142857142858</v>
      </c>
      <c r="AN14" s="4">
        <f t="shared" si="15"/>
        <v>2</v>
      </c>
      <c r="AO14" s="97">
        <f t="shared" si="16"/>
        <v>11</v>
      </c>
      <c r="AP14" s="97">
        <f t="shared" si="17"/>
        <v>55</v>
      </c>
      <c r="AQ14" s="94" t="str">
        <f t="shared" si="18"/>
        <v>нет</v>
      </c>
      <c r="AR14" s="94" t="str">
        <f t="shared" si="19"/>
        <v>нет</v>
      </c>
      <c r="AS14" s="94" t="str">
        <f t="shared" si="20"/>
        <v>нет</v>
      </c>
    </row>
    <row r="15" spans="1:45" ht="30" customHeight="1">
      <c r="A15" s="10">
        <v>7</v>
      </c>
      <c r="B15" s="15" t="s">
        <v>235</v>
      </c>
      <c r="C15" s="271" t="s">
        <v>271</v>
      </c>
      <c r="D15" s="247">
        <v>22</v>
      </c>
      <c r="E15" s="74">
        <v>11</v>
      </c>
      <c r="F15" s="74">
        <v>33</v>
      </c>
      <c r="G15" s="74">
        <v>133</v>
      </c>
      <c r="H15" s="248">
        <v>134</v>
      </c>
      <c r="I15" s="247">
        <v>135</v>
      </c>
      <c r="J15" s="4">
        <f t="shared" si="0"/>
        <v>1</v>
      </c>
      <c r="K15" s="247">
        <v>11</v>
      </c>
      <c r="L15" s="268">
        <v>184</v>
      </c>
      <c r="M15" s="247">
        <v>100</v>
      </c>
      <c r="N15" s="4">
        <f t="shared" si="1"/>
        <v>2</v>
      </c>
      <c r="O15" s="268">
        <v>357</v>
      </c>
      <c r="P15" s="4">
        <f>IF(O15/E15&gt;=13,1,0)</f>
        <v>1</v>
      </c>
      <c r="Q15" s="268">
        <v>364</v>
      </c>
      <c r="R15" s="146" t="s">
        <v>181</v>
      </c>
      <c r="S15" s="247">
        <v>76</v>
      </c>
      <c r="T15" s="4">
        <f t="shared" si="3"/>
        <v>0</v>
      </c>
      <c r="U15" s="189"/>
      <c r="V15" s="4">
        <f t="shared" si="4"/>
        <v>0</v>
      </c>
      <c r="W15" s="268">
        <v>4639</v>
      </c>
      <c r="X15" s="5">
        <f t="shared" si="5"/>
        <v>3.5</v>
      </c>
      <c r="Y15" s="4">
        <f t="shared" si="6"/>
        <v>1</v>
      </c>
      <c r="Z15" s="268">
        <v>1203</v>
      </c>
      <c r="AA15" s="4">
        <f t="shared" si="7"/>
        <v>1</v>
      </c>
      <c r="AB15" s="247">
        <v>78</v>
      </c>
      <c r="AC15" s="4">
        <f t="shared" si="8"/>
        <v>0</v>
      </c>
      <c r="AD15" s="247">
        <v>79</v>
      </c>
      <c r="AE15" s="4">
        <f>IF(AD15&gt;=90,2,IF(AD15&gt;=80,1,0))</f>
        <v>0</v>
      </c>
      <c r="AF15" s="268">
        <v>141</v>
      </c>
      <c r="AG15" s="5">
        <f t="shared" si="10"/>
        <v>0.76630434782608692</v>
      </c>
      <c r="AH15" s="4">
        <f t="shared" si="11"/>
        <v>0</v>
      </c>
      <c r="AI15" s="268">
        <v>702</v>
      </c>
      <c r="AJ15" s="6">
        <f t="shared" si="12"/>
        <v>5.2</v>
      </c>
      <c r="AK15" s="4">
        <f t="shared" si="13"/>
        <v>2</v>
      </c>
      <c r="AL15" s="268">
        <v>765</v>
      </c>
      <c r="AM15" s="6">
        <f t="shared" si="14"/>
        <v>34.772727272727273</v>
      </c>
      <c r="AN15" s="4">
        <f t="shared" si="15"/>
        <v>3</v>
      </c>
      <c r="AO15" s="97">
        <f t="shared" si="16"/>
        <v>11</v>
      </c>
      <c r="AP15" s="97">
        <f t="shared" si="17"/>
        <v>55</v>
      </c>
      <c r="AQ15" s="94" t="str">
        <f t="shared" si="18"/>
        <v>нет</v>
      </c>
      <c r="AR15" s="94" t="str">
        <f t="shared" si="19"/>
        <v>нет</v>
      </c>
      <c r="AS15" s="94" t="str">
        <f t="shared" si="20"/>
        <v>нет</v>
      </c>
    </row>
    <row r="17" spans="23:42" ht="15.75" thickBot="1"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I17" s="36"/>
      <c r="AJ17" s="36"/>
      <c r="AL17" s="36"/>
      <c r="AM17" s="36"/>
      <c r="AN17" s="36"/>
      <c r="AO17" s="36"/>
      <c r="AP17" s="36"/>
    </row>
    <row r="18" spans="23:42" ht="30.75" customHeight="1" thickBot="1"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I18" s="36"/>
      <c r="AJ18" s="362" t="s">
        <v>111</v>
      </c>
      <c r="AK18" s="363"/>
      <c r="AL18" s="363"/>
      <c r="AM18" s="363"/>
      <c r="AN18" s="364"/>
      <c r="AO18" s="66">
        <f>AVERAGE(AO4:AO15)</f>
        <v>14.916666666666666</v>
      </c>
      <c r="AP18" s="55">
        <f>ROUND(AO18/$AO$2*100,0)</f>
        <v>75</v>
      </c>
    </row>
    <row r="26" spans="23:42">
      <c r="AA26" t="s">
        <v>97</v>
      </c>
    </row>
  </sheetData>
  <autoFilter ref="A1:AS16">
    <sortState ref="A4:AS16">
      <sortCondition descending="1" ref="AP1:AP16"/>
    </sortState>
  </autoFilter>
  <sortState ref="A4:AR15">
    <sortCondition ref="A4"/>
  </sortState>
  <mergeCells count="1">
    <mergeCell ref="AJ18:AN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"/>
  <sheetViews>
    <sheetView zoomScale="80" zoomScaleNormal="80" workbookViewId="0">
      <pane xSplit="2" ySplit="1" topLeftCell="AG2" activePane="bottomRight" state="frozen"/>
      <selection activeCell="Y19" sqref="Y19"/>
      <selection pane="topRight" activeCell="Y19" sqref="Y19"/>
      <selection pane="bottomLeft" activeCell="Y19" sqref="Y19"/>
      <selection pane="bottomRight" activeCell="AL33" sqref="AL33"/>
    </sheetView>
  </sheetViews>
  <sheetFormatPr defaultColWidth="12.42578125" defaultRowHeight="15"/>
  <cols>
    <col min="1" max="1" width="5.7109375" customWidth="1"/>
    <col min="2" max="2" width="48.85546875" customWidth="1"/>
    <col min="3" max="3" width="29.7109375" style="67" customWidth="1"/>
    <col min="4" max="4" width="12.7109375" customWidth="1"/>
    <col min="5" max="5" width="12.42578125" customWidth="1"/>
    <col min="6" max="6" width="17.28515625" customWidth="1"/>
    <col min="7" max="7" width="17.42578125" customWidth="1"/>
    <col min="8" max="8" width="12.42578125" style="67"/>
    <col min="9" max="9" width="15.28515625" customWidth="1"/>
    <col min="10" max="10" width="5.85546875" bestFit="1" customWidth="1"/>
    <col min="11" max="11" width="9.85546875" customWidth="1"/>
    <col min="14" max="14" width="5.85546875" bestFit="1" customWidth="1"/>
    <col min="15" max="15" width="14.85546875" customWidth="1"/>
    <col min="16" max="16" width="13" customWidth="1"/>
    <col min="17" max="17" width="14.28515625" customWidth="1"/>
    <col min="18" max="18" width="12.42578125" style="67" hidden="1" customWidth="1"/>
    <col min="19" max="19" width="13.5703125" customWidth="1"/>
    <col min="20" max="20" width="5.85546875" bestFit="1" customWidth="1"/>
    <col min="22" max="22" width="5.85546875" style="67" bestFit="1" customWidth="1"/>
    <col min="23" max="23" width="14.28515625" customWidth="1"/>
    <col min="24" max="24" width="8.28515625" bestFit="1" customWidth="1"/>
    <col min="25" max="25" width="5.85546875" bestFit="1" customWidth="1"/>
    <col min="26" max="26" width="14" customWidth="1"/>
    <col min="27" max="27" width="5.85546875" bestFit="1" customWidth="1"/>
    <col min="28" max="28" width="17" customWidth="1"/>
    <col min="29" max="29" width="5.85546875" bestFit="1" customWidth="1"/>
    <col min="30" max="30" width="15.42578125" customWidth="1"/>
    <col min="31" max="31" width="5.85546875" bestFit="1" customWidth="1"/>
    <col min="32" max="32" width="14.28515625" customWidth="1"/>
    <col min="33" max="33" width="6.7109375" customWidth="1"/>
    <col min="34" max="34" width="5.85546875" bestFit="1" customWidth="1"/>
    <col min="35" max="35" width="15.85546875" customWidth="1"/>
    <col min="36" max="36" width="7.85546875" customWidth="1"/>
    <col min="37" max="37" width="5.85546875" bestFit="1" customWidth="1"/>
    <col min="38" max="38" width="15.85546875" customWidth="1"/>
    <col min="39" max="39" width="8.28515625" bestFit="1" customWidth="1"/>
    <col min="40" max="40" width="5.85546875" bestFit="1" customWidth="1"/>
    <col min="41" max="41" width="8.28515625" bestFit="1" customWidth="1"/>
    <col min="42" max="42" width="8" customWidth="1"/>
    <col min="43" max="45" width="12.42578125" hidden="1" customWidth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s="36" customFormat="1" ht="30" customHeight="1">
      <c r="A4" s="11">
        <v>4</v>
      </c>
      <c r="B4" s="15" t="s">
        <v>113</v>
      </c>
      <c r="C4" s="271" t="s">
        <v>280</v>
      </c>
      <c r="D4" s="247">
        <v>32</v>
      </c>
      <c r="E4" s="226">
        <v>20</v>
      </c>
      <c r="F4" s="226">
        <v>78</v>
      </c>
      <c r="G4" s="226">
        <v>361</v>
      </c>
      <c r="H4" s="248">
        <v>376</v>
      </c>
      <c r="I4" s="247">
        <v>371</v>
      </c>
      <c r="J4" s="4">
        <f>IF(ABS((I4-H4)/H4)&lt;=0.1,1,0)</f>
        <v>1</v>
      </c>
      <c r="K4" s="247">
        <v>20</v>
      </c>
      <c r="L4" s="247">
        <v>478</v>
      </c>
      <c r="M4" s="247">
        <v>100</v>
      </c>
      <c r="N4" s="4">
        <f>IF(M4&gt;=90,2,IF(M4&gt;=80,1,0))</f>
        <v>2</v>
      </c>
      <c r="O4" s="247">
        <v>379</v>
      </c>
      <c r="P4" s="4">
        <f>IF(O4/E4&gt;=13,1,0)</f>
        <v>1</v>
      </c>
      <c r="Q4" s="247">
        <v>562</v>
      </c>
      <c r="R4" s="146" t="s">
        <v>181</v>
      </c>
      <c r="S4" s="243">
        <v>98</v>
      </c>
      <c r="T4" s="4">
        <f>IF(S4&gt;=90,2,IF(S4&gt;=80,1,0))</f>
        <v>2</v>
      </c>
      <c r="U4" s="189"/>
      <c r="V4" s="4">
        <f>IF(U4&gt;=90,2,IF(U4&gt;=80,1,0))</f>
        <v>0</v>
      </c>
      <c r="W4" s="268">
        <v>14296</v>
      </c>
      <c r="X4" s="5">
        <f>ROUND($W4/($I4-$F4)/13,2)</f>
        <v>3.75</v>
      </c>
      <c r="Y4" s="4">
        <f>IF(W4/(I4-F4)/13&gt;=2.5,1,0)</f>
        <v>1</v>
      </c>
      <c r="Z4" s="268">
        <v>3956</v>
      </c>
      <c r="AA4" s="4">
        <f>IF(Z4/I4&gt;=6,1,0)</f>
        <v>1</v>
      </c>
      <c r="AB4" s="247">
        <v>99</v>
      </c>
      <c r="AC4" s="4">
        <f>IF(AB4&gt;=90,2,IF(AB4&gt;=80,1,0))</f>
        <v>2</v>
      </c>
      <c r="AD4" s="247">
        <v>96</v>
      </c>
      <c r="AE4" s="4">
        <f>IF(AD4&gt;=90,2,IF(AD4&gt;=80,1,0))</f>
        <v>2</v>
      </c>
      <c r="AF4" s="268">
        <v>3008</v>
      </c>
      <c r="AG4" s="5">
        <f>AF4/L4</f>
        <v>6.2928870292887034</v>
      </c>
      <c r="AH4" s="4">
        <f>IF(AG4&gt;12,3,IF(AG4&gt;4,2,IF(AG4&gt;1,1,0)))</f>
        <v>2</v>
      </c>
      <c r="AI4" s="268">
        <v>2608</v>
      </c>
      <c r="AJ4" s="6">
        <f>AI4/I4</f>
        <v>7.0296495956873315</v>
      </c>
      <c r="AK4" s="4">
        <f>IF(AJ4&gt;=4,2,IF(AJ4&gt;1,1,0))</f>
        <v>2</v>
      </c>
      <c r="AL4" s="268">
        <v>1268</v>
      </c>
      <c r="AM4" s="6">
        <f>AL4/D4</f>
        <v>39.625</v>
      </c>
      <c r="AN4" s="4">
        <f>IF(AM4&gt;23,3,IF(AM4&gt;12,2,IF(AM4&gt;4,1,0)))</f>
        <v>3</v>
      </c>
      <c r="AO4" s="97">
        <f>J4+N4+P4+T4+V4+Y4+AA4+AC4+AE4+AH4+AK4+AN4</f>
        <v>19</v>
      </c>
      <c r="AP4" s="97">
        <f>ROUND(AO4/$AO$2*100,0)</f>
        <v>95</v>
      </c>
      <c r="AQ4" s="94" t="str">
        <f>IF(AND(OR($B$3="октябрь",$B$3="декабрь",$B$3="март",$B$3="май"),R4="четверть"),"выставляются","нет")</f>
        <v>нет</v>
      </c>
      <c r="AR4" s="94" t="str">
        <f>IF(AND(OR($B$3="ноябрь",$B$3="февраль",$B$3="май"),$R4="триместр"),"выставляются","нет")</f>
        <v>нет</v>
      </c>
      <c r="AS4" s="94" t="str">
        <f>IF(AND(OR($B$3="декабрь",$B$3="май"),$R4="полугодие"),"выставляются","нет")</f>
        <v>нет</v>
      </c>
    </row>
    <row r="5" spans="1:45" s="36" customFormat="1" ht="30" customHeight="1">
      <c r="A5" s="11">
        <v>1</v>
      </c>
      <c r="B5" s="15" t="s">
        <v>160</v>
      </c>
      <c r="C5" s="272" t="s">
        <v>277</v>
      </c>
      <c r="D5" s="247">
        <v>31</v>
      </c>
      <c r="E5" s="226">
        <v>11</v>
      </c>
      <c r="F5" s="226">
        <v>18</v>
      </c>
      <c r="G5" s="226">
        <v>123</v>
      </c>
      <c r="H5" s="248">
        <v>123</v>
      </c>
      <c r="I5" s="247">
        <v>120</v>
      </c>
      <c r="J5" s="4">
        <f>IF(ABS((I5-H5)/H5)&lt;=0.1,1,0)</f>
        <v>1</v>
      </c>
      <c r="K5" s="247">
        <v>14</v>
      </c>
      <c r="L5" s="247">
        <v>100</v>
      </c>
      <c r="M5" s="247">
        <v>99</v>
      </c>
      <c r="N5" s="4">
        <f>IF(M5&gt;=90,2,IF(M5&gt;=80,1,0))</f>
        <v>2</v>
      </c>
      <c r="O5" s="247">
        <v>371</v>
      </c>
      <c r="P5" s="4">
        <f>IF(O5/E5&gt;=13,1,0)</f>
        <v>1</v>
      </c>
      <c r="Q5" s="247">
        <v>483</v>
      </c>
      <c r="R5" s="146" t="s">
        <v>181</v>
      </c>
      <c r="S5" s="243">
        <v>96</v>
      </c>
      <c r="T5" s="4">
        <f>IF(S5&gt;=90,2,IF(S5&gt;=80,1,0))</f>
        <v>2</v>
      </c>
      <c r="U5" s="189"/>
      <c r="V5" s="4">
        <f>IF(U5&gt;=90,2,IF(U5&gt;=80,1,0))</f>
        <v>0</v>
      </c>
      <c r="W5" s="268">
        <v>4870</v>
      </c>
      <c r="X5" s="5">
        <f>ROUND($W5/($I5-$F5)/13,2)</f>
        <v>3.67</v>
      </c>
      <c r="Y5" s="4">
        <f>IF(W5/(I5-F5)/13&gt;=2.5,1,0)</f>
        <v>1</v>
      </c>
      <c r="Z5" s="268">
        <v>1302</v>
      </c>
      <c r="AA5" s="4">
        <f>IF(Z5/I5&gt;=6,1,0)</f>
        <v>1</v>
      </c>
      <c r="AB5" s="247">
        <v>94</v>
      </c>
      <c r="AC5" s="4">
        <f>IF(AB5&gt;=90,2,IF(AB5&gt;=80,1,0))</f>
        <v>2</v>
      </c>
      <c r="AD5" s="247">
        <v>87</v>
      </c>
      <c r="AE5" s="4">
        <f>IF(AD5&gt;=90,2,IF(AD5&gt;=80,1,0))</f>
        <v>1</v>
      </c>
      <c r="AF5" s="268">
        <v>971</v>
      </c>
      <c r="AG5" s="5">
        <f>AF5/L5</f>
        <v>9.7100000000000009</v>
      </c>
      <c r="AH5" s="4">
        <f>IF(AG5&gt;12,3,IF(AG5&gt;4,2,IF(AG5&gt;1,1,0)))</f>
        <v>2</v>
      </c>
      <c r="AI5" s="268">
        <v>2561</v>
      </c>
      <c r="AJ5" s="6">
        <f>AI5/I5</f>
        <v>21.341666666666665</v>
      </c>
      <c r="AK5" s="4">
        <f>IF(AJ5&gt;=4,2,IF(AJ5&gt;1,1,0))</f>
        <v>2</v>
      </c>
      <c r="AL5" s="268">
        <v>1316</v>
      </c>
      <c r="AM5" s="6">
        <f>AL5/D5</f>
        <v>42.451612903225808</v>
      </c>
      <c r="AN5" s="4">
        <f>IF(AM5&gt;23,3,IF(AM5&gt;12,2,IF(AM5&gt;4,1,0)))</f>
        <v>3</v>
      </c>
      <c r="AO5" s="97">
        <f>J5+N5+P5+T5+V5+Y5+AA5+AC5+AE5+AH5+AK5+AN5</f>
        <v>18</v>
      </c>
      <c r="AP5" s="97">
        <f>ROUND(AO5/$AO$2*100,0)</f>
        <v>90</v>
      </c>
      <c r="AQ5" s="94" t="str">
        <f>IF(AND(OR($B$3="октябрь",$B$3="декабрь",$B$3="март",$B$3="май"),R5="четверть"),"выставляются","нет")</f>
        <v>нет</v>
      </c>
      <c r="AR5" s="94" t="str">
        <f>IF(AND(OR($B$3="ноябрь",$B$3="февраль",$B$3="май"),$R5="триместр"),"выставляются","нет")</f>
        <v>нет</v>
      </c>
      <c r="AS5" s="94" t="str">
        <f>IF(AND(OR($B$3="декабрь",$B$3="май"),$R5="полугодие"),"выставляются","нет")</f>
        <v>нет</v>
      </c>
    </row>
    <row r="6" spans="1:45" s="36" customFormat="1" ht="30" customHeight="1">
      <c r="A6" s="11">
        <v>3</v>
      </c>
      <c r="B6" s="15" t="s">
        <v>227</v>
      </c>
      <c r="C6" s="271" t="s">
        <v>279</v>
      </c>
      <c r="D6" s="247">
        <v>33</v>
      </c>
      <c r="E6" s="226">
        <v>14</v>
      </c>
      <c r="F6" s="226">
        <v>83</v>
      </c>
      <c r="G6" s="226">
        <v>253</v>
      </c>
      <c r="H6" s="248">
        <v>268</v>
      </c>
      <c r="I6" s="247">
        <v>259</v>
      </c>
      <c r="J6" s="4">
        <f>IF(ABS((I6-H6)/H6)&lt;=0.1,1,0)</f>
        <v>1</v>
      </c>
      <c r="K6" s="247">
        <v>17</v>
      </c>
      <c r="L6" s="247">
        <v>212</v>
      </c>
      <c r="M6" s="247">
        <v>100</v>
      </c>
      <c r="N6" s="4">
        <f>IF(M6&gt;=90,2,IF(M6&gt;=80,1,0))</f>
        <v>2</v>
      </c>
      <c r="O6" s="247">
        <v>467</v>
      </c>
      <c r="P6" s="4">
        <f>IF(O6/E6&gt;=13,1,0)</f>
        <v>1</v>
      </c>
      <c r="Q6" s="247">
        <v>518</v>
      </c>
      <c r="R6" s="146" t="s">
        <v>181</v>
      </c>
      <c r="S6" s="243">
        <v>78</v>
      </c>
      <c r="T6" s="4">
        <f>IF(S6&gt;=90,2,IF(S6&gt;=80,1,0))</f>
        <v>0</v>
      </c>
      <c r="U6" s="189"/>
      <c r="V6" s="4">
        <f>IF(U6&gt;=90,2,IF(U6&gt;=80,1,0))</f>
        <v>0</v>
      </c>
      <c r="W6" s="268">
        <v>8200</v>
      </c>
      <c r="X6" s="5">
        <f>ROUND($W6/($I6-$F6)/13,2)</f>
        <v>3.58</v>
      </c>
      <c r="Y6" s="4">
        <f>IF(W6/(I6-F6)/13&gt;=2.5,1,0)</f>
        <v>1</v>
      </c>
      <c r="Z6" s="268">
        <v>2720</v>
      </c>
      <c r="AA6" s="4">
        <f>IF(Z6/I6&gt;=6,1,0)</f>
        <v>1</v>
      </c>
      <c r="AB6" s="247">
        <v>86</v>
      </c>
      <c r="AC6" s="4">
        <f>IF(AB6&gt;=90,2,IF(AB6&gt;=80,1,0))</f>
        <v>1</v>
      </c>
      <c r="AD6" s="247">
        <v>78</v>
      </c>
      <c r="AE6" s="4">
        <f>IF(AD6&gt;=90,2,IF(AD6&gt;=80,1,0))</f>
        <v>0</v>
      </c>
      <c r="AF6" s="268">
        <v>1444</v>
      </c>
      <c r="AG6" s="5">
        <f>AF6/L6</f>
        <v>6.8113207547169807</v>
      </c>
      <c r="AH6" s="4">
        <f>IF(AG6&gt;12,3,IF(AG6&gt;4,2,IF(AG6&gt;1,1,0)))</f>
        <v>2</v>
      </c>
      <c r="AI6" s="268">
        <v>1332</v>
      </c>
      <c r="AJ6" s="6">
        <f>AI6/I6</f>
        <v>5.1428571428571432</v>
      </c>
      <c r="AK6" s="4">
        <f>IF(AJ6&gt;=4,2,IF(AJ6&gt;1,1,0))</f>
        <v>2</v>
      </c>
      <c r="AL6" s="268">
        <v>1310</v>
      </c>
      <c r="AM6" s="6">
        <f>AL6/D6</f>
        <v>39.696969696969695</v>
      </c>
      <c r="AN6" s="4">
        <f>IF(AM6&gt;23,3,IF(AM6&gt;12,2,IF(AM6&gt;4,1,0)))</f>
        <v>3</v>
      </c>
      <c r="AO6" s="97">
        <f>J6+N6+P6+T6+V6+Y6+AA6+AC6+AE6+AH6+AK6+AN6</f>
        <v>14</v>
      </c>
      <c r="AP6" s="97">
        <f>ROUND(AO6/$AO$2*100,0)</f>
        <v>70</v>
      </c>
      <c r="AQ6" s="94" t="str">
        <f>IF(AND(OR($B$3="октябрь",$B$3="декабрь",$B$3="март",$B$3="май"),R6="четверть"),"выставляются","нет")</f>
        <v>нет</v>
      </c>
      <c r="AR6" s="94" t="str">
        <f>IF(AND(OR($B$3="ноябрь",$B$3="февраль",$B$3="май"),$R6="триместр"),"выставляются","нет")</f>
        <v>нет</v>
      </c>
      <c r="AS6" s="94" t="str">
        <f>IF(AND(OR($B$3="декабрь",$B$3="май"),$R6="полугодие"),"выставляются","нет")</f>
        <v>нет</v>
      </c>
    </row>
    <row r="7" spans="1:45" s="36" customFormat="1" ht="30" customHeight="1">
      <c r="A7" s="11">
        <v>2</v>
      </c>
      <c r="B7" s="15" t="s">
        <v>159</v>
      </c>
      <c r="C7" s="271" t="s">
        <v>278</v>
      </c>
      <c r="D7" s="247">
        <v>22</v>
      </c>
      <c r="E7" s="226">
        <v>11</v>
      </c>
      <c r="F7" s="226">
        <v>18</v>
      </c>
      <c r="G7" s="226">
        <v>78</v>
      </c>
      <c r="H7" s="248">
        <v>79</v>
      </c>
      <c r="I7" s="247">
        <v>83</v>
      </c>
      <c r="J7" s="4">
        <f>IF(ABS((I7-H7)/H7)&lt;=0.1,1,0)</f>
        <v>1</v>
      </c>
      <c r="K7" s="247">
        <v>11</v>
      </c>
      <c r="L7" s="247">
        <v>98</v>
      </c>
      <c r="M7" s="247">
        <v>96</v>
      </c>
      <c r="N7" s="4">
        <f>IF(M7&gt;=90,2,IF(M7&gt;=80,1,0))</f>
        <v>2</v>
      </c>
      <c r="O7" s="247">
        <v>180</v>
      </c>
      <c r="P7" s="4">
        <f>IF(O7/E7&gt;=13,1,0)</f>
        <v>1</v>
      </c>
      <c r="Q7" s="247">
        <v>303</v>
      </c>
      <c r="R7" s="146" t="s">
        <v>181</v>
      </c>
      <c r="S7" s="243">
        <v>88</v>
      </c>
      <c r="T7" s="4">
        <f>IF(S7&gt;=90,2,IF(S7&gt;=80,1,0))</f>
        <v>1</v>
      </c>
      <c r="U7" s="189"/>
      <c r="V7" s="4">
        <f>IF(U7&gt;=90,2,IF(U7&gt;=80,1,0))</f>
        <v>0</v>
      </c>
      <c r="W7" s="268">
        <v>4161</v>
      </c>
      <c r="X7" s="5">
        <f>ROUND($W7/($I7-$F7)/13,2)</f>
        <v>4.92</v>
      </c>
      <c r="Y7" s="4">
        <f>IF(W7/(I7-F7)/13&gt;=2.5,1,0)</f>
        <v>1</v>
      </c>
      <c r="Z7" s="268">
        <v>447</v>
      </c>
      <c r="AA7" s="4">
        <f>IF(Z7/I7&gt;=6,1,0)</f>
        <v>0</v>
      </c>
      <c r="AB7" s="247">
        <v>98</v>
      </c>
      <c r="AC7" s="4">
        <f>IF(AB7&gt;=90,2,IF(AB7&gt;=80,1,0))</f>
        <v>2</v>
      </c>
      <c r="AD7" s="247">
        <v>91</v>
      </c>
      <c r="AE7" s="4">
        <f>IF(AD7&gt;=90,2,IF(AD7&gt;=80,1,0))</f>
        <v>2</v>
      </c>
      <c r="AF7" s="268">
        <v>7</v>
      </c>
      <c r="AG7" s="5">
        <f>AF7/L7</f>
        <v>7.1428571428571425E-2</v>
      </c>
      <c r="AH7" s="4">
        <f>IF(AG7&gt;12,3,IF(AG7&gt;4,2,IF(AG7&gt;1,1,0)))</f>
        <v>0</v>
      </c>
      <c r="AI7" s="247">
        <v>0</v>
      </c>
      <c r="AJ7" s="6">
        <f>AI7/I7</f>
        <v>0</v>
      </c>
      <c r="AK7" s="4">
        <f>IF(AJ7&gt;=4,2,IF(AJ7&gt;1,1,0))</f>
        <v>0</v>
      </c>
      <c r="AL7" s="268">
        <v>714</v>
      </c>
      <c r="AM7" s="6">
        <f>AL7/D7</f>
        <v>32.454545454545453</v>
      </c>
      <c r="AN7" s="4">
        <f>IF(AM7&gt;23,3,IF(AM7&gt;12,2,IF(AM7&gt;4,1,0)))</f>
        <v>3</v>
      </c>
      <c r="AO7" s="97">
        <f>J7+N7+P7+T7+V7+Y7+AA7+AC7+AE7+AH7+AK7+AN7</f>
        <v>13</v>
      </c>
      <c r="AP7" s="97">
        <f>ROUND(AO7/$AO$2*100,0)</f>
        <v>65</v>
      </c>
      <c r="AQ7" s="94" t="str">
        <f>IF(AND(OR($B$3="октябрь",$B$3="декабрь",$B$3="март",$B$3="май"),R7="четверть"),"выставляются","нет")</f>
        <v>нет</v>
      </c>
      <c r="AR7" s="94" t="str">
        <f>IF(AND(OR($B$3="ноябрь",$B$3="февраль",$B$3="май"),$R7="триместр"),"выставляются","нет")</f>
        <v>нет</v>
      </c>
      <c r="AS7" s="94" t="str">
        <f>IF(AND(OR($B$3="декабрь",$B$3="май"),$R7="полугодие"),"выставляются","нет")</f>
        <v>нет</v>
      </c>
    </row>
    <row r="8" spans="1:45">
      <c r="Q8" s="67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5" ht="15.75" thickBot="1"/>
    <row r="10" spans="1:45" ht="28.5" customHeight="1" thickBot="1"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2" t="s">
        <v>111</v>
      </c>
      <c r="AK10" s="363"/>
      <c r="AL10" s="363"/>
      <c r="AM10" s="363"/>
      <c r="AN10" s="365"/>
      <c r="AO10" s="45">
        <f>AVERAGE(AO4:AO7)</f>
        <v>16</v>
      </c>
      <c r="AP10" s="46">
        <f>ROUND(AO10/$AO$2*100,0)</f>
        <v>80</v>
      </c>
    </row>
  </sheetData>
  <autoFilter ref="A1:AS1">
    <sortState ref="A4:AS7">
      <sortCondition descending="1" ref="AP1"/>
    </sortState>
  </autoFilter>
  <sortState ref="A4:AR7">
    <sortCondition ref="A4"/>
  </sortState>
  <mergeCells count="1">
    <mergeCell ref="AJ10:AN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4"/>
  <sheetViews>
    <sheetView zoomScale="80" zoomScaleNormal="80" workbookViewId="0">
      <pane xSplit="2" ySplit="1" topLeftCell="S2" activePane="bottomRight" state="frozen"/>
      <selection activeCell="AA24" sqref="AA23:AA24"/>
      <selection pane="topRight" activeCell="AA24" sqref="AA23:AA24"/>
      <selection pane="bottomLeft" activeCell="AA24" sqref="AA23:AA24"/>
      <selection pane="bottomRight" activeCell="A4" sqref="A4:XFD8"/>
    </sheetView>
  </sheetViews>
  <sheetFormatPr defaultColWidth="12.42578125" defaultRowHeight="15"/>
  <cols>
    <col min="1" max="1" width="5.7109375" customWidth="1"/>
    <col min="2" max="2" width="50" customWidth="1"/>
    <col min="3" max="3" width="25.7109375" style="67" customWidth="1"/>
    <col min="5" max="5" width="12.42578125" customWidth="1"/>
    <col min="6" max="6" width="17.42578125" customWidth="1"/>
    <col min="7" max="7" width="16.140625" customWidth="1"/>
    <col min="8" max="8" width="12.42578125" style="67"/>
    <col min="9" max="9" width="14.42578125" customWidth="1"/>
    <col min="10" max="10" width="5.7109375" customWidth="1"/>
    <col min="11" max="11" width="14" customWidth="1"/>
    <col min="14" max="14" width="5.7109375" bestFit="1" customWidth="1"/>
    <col min="15" max="15" width="14.85546875" customWidth="1"/>
    <col min="16" max="16" width="5.7109375" bestFit="1" customWidth="1"/>
    <col min="17" max="17" width="14.28515625" customWidth="1"/>
    <col min="18" max="18" width="12.42578125" style="67" hidden="1" customWidth="1"/>
    <col min="19" max="19" width="12.42578125" customWidth="1"/>
    <col min="20" max="20" width="5.7109375" bestFit="1" customWidth="1"/>
    <col min="21" max="21" width="12.42578125" customWidth="1"/>
    <col min="22" max="22" width="5.7109375" style="67" bestFit="1" customWidth="1"/>
    <col min="23" max="23" width="14.28515625" customWidth="1"/>
    <col min="24" max="24" width="8" customWidth="1"/>
    <col min="25" max="25" width="6.28515625" customWidth="1"/>
    <col min="26" max="26" width="14" customWidth="1"/>
    <col min="27" max="27" width="5.7109375" bestFit="1" customWidth="1"/>
    <col min="28" max="28" width="16" customWidth="1"/>
    <col min="29" max="29" width="5.7109375" bestFit="1" customWidth="1"/>
    <col min="30" max="30" width="16.140625" customWidth="1"/>
    <col min="31" max="31" width="5.7109375" bestFit="1" customWidth="1"/>
    <col min="32" max="32" width="13.140625" customWidth="1"/>
    <col min="33" max="33" width="7" customWidth="1"/>
    <col min="34" max="34" width="5.7109375" bestFit="1" customWidth="1"/>
    <col min="36" max="36" width="6.7109375" customWidth="1"/>
    <col min="37" max="37" width="5.7109375" bestFit="1" customWidth="1"/>
    <col min="38" max="38" width="15.140625" customWidth="1"/>
    <col min="39" max="39" width="9.140625" customWidth="1"/>
    <col min="40" max="41" width="7.42578125" customWidth="1"/>
    <col min="42" max="42" width="8.140625" customWidth="1"/>
    <col min="43" max="45" width="12.42578125" hidden="1" customWidth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13">
        <v>1</v>
      </c>
      <c r="B4" s="15" t="s">
        <v>161</v>
      </c>
      <c r="C4" s="271" t="s">
        <v>281</v>
      </c>
      <c r="D4" s="247">
        <v>35</v>
      </c>
      <c r="E4" s="73">
        <f>16+5+1</f>
        <v>22</v>
      </c>
      <c r="F4" s="73">
        <v>0</v>
      </c>
      <c r="G4" s="73">
        <v>403</v>
      </c>
      <c r="H4" s="248">
        <v>406</v>
      </c>
      <c r="I4" s="247">
        <v>404</v>
      </c>
      <c r="J4" s="4">
        <f>IF(ABS((I4-H4)/H4)&lt;=0.1,1,0)</f>
        <v>1</v>
      </c>
      <c r="K4" s="247">
        <v>23</v>
      </c>
      <c r="L4" s="247">
        <v>472</v>
      </c>
      <c r="M4" s="247">
        <v>100</v>
      </c>
      <c r="N4" s="4">
        <f>IF(M4&gt;=90,2,IF(M4&gt;=80,1,0))</f>
        <v>2</v>
      </c>
      <c r="O4" s="247">
        <v>493</v>
      </c>
      <c r="P4" s="4">
        <f>IF(O4/E4&gt;=13,1,0)</f>
        <v>1</v>
      </c>
      <c r="Q4" s="247">
        <v>745</v>
      </c>
      <c r="R4" s="2" t="s">
        <v>181</v>
      </c>
      <c r="S4" s="247">
        <v>100</v>
      </c>
      <c r="T4" s="4">
        <f>IF(S4&gt;=90,2,IF(S4&gt;=80,1,0))</f>
        <v>2</v>
      </c>
      <c r="U4" s="189"/>
      <c r="V4" s="4">
        <f>IF(U4&gt;=90,2,IF(U4&gt;=80,1,0))</f>
        <v>0</v>
      </c>
      <c r="W4" s="268">
        <v>18898</v>
      </c>
      <c r="X4" s="5">
        <f>ROUND($W4/($I4-$F4)/13,2)</f>
        <v>3.6</v>
      </c>
      <c r="Y4" s="4">
        <f>IF(W4/(I4-F4)/13&gt;=2.5,1,0)</f>
        <v>1</v>
      </c>
      <c r="Z4" s="268">
        <v>4722</v>
      </c>
      <c r="AA4" s="4">
        <f>IF(Z4/I4&gt;=6,1,0)</f>
        <v>1</v>
      </c>
      <c r="AB4" s="247">
        <v>96</v>
      </c>
      <c r="AC4" s="4">
        <f>IF(AB4&gt;=90,2,IF(AB4&gt;=80,1,0))</f>
        <v>2</v>
      </c>
      <c r="AD4" s="247">
        <v>88</v>
      </c>
      <c r="AE4" s="4">
        <f>IF(AD4&gt;=90,2,IF(AD4&gt;=80,1,0))</f>
        <v>1</v>
      </c>
      <c r="AF4" s="268">
        <v>3701</v>
      </c>
      <c r="AG4" s="5">
        <f>AF4/L4</f>
        <v>7.8411016949152543</v>
      </c>
      <c r="AH4" s="4">
        <f>IF(AG4&gt;12,3,IF(AG4&gt;4,2,IF(AG4&gt;1,1,0)))</f>
        <v>2</v>
      </c>
      <c r="AI4" s="268">
        <v>5437</v>
      </c>
      <c r="AJ4" s="5">
        <f>AI4/I4</f>
        <v>13.457920792079207</v>
      </c>
      <c r="AK4" s="4">
        <f>IF(AJ4&gt;=4,2,IF(AJ4&gt;1,1,0))</f>
        <v>2</v>
      </c>
      <c r="AL4" s="268">
        <v>1517</v>
      </c>
      <c r="AM4" s="6">
        <f>AL4/D4</f>
        <v>43.342857142857142</v>
      </c>
      <c r="AN4" s="4">
        <f>IF(AM4&gt;23,3,IF(AM4&gt;12,2,IF(AM4&gt;4,1,0)))</f>
        <v>3</v>
      </c>
      <c r="AO4" s="97">
        <f>J4+N4+P4+T4+V4+Y4+AA4+AC4+AE4+AH4+AK4+AN4</f>
        <v>18</v>
      </c>
      <c r="AP4" s="97">
        <f>ROUND(AO4/$AO$2*100,0)</f>
        <v>90</v>
      </c>
      <c r="AQ4" s="94" t="str">
        <f>IF(AND(OR($B$3="октябрь",$B$3="декабрь",$B$3="март",$B$3="май"),R4="четверть"),"выставляются","нет")</f>
        <v>нет</v>
      </c>
      <c r="AR4" s="94" t="str">
        <f>IF(AND(OR($B$3="ноябрь",$B$3="февраль",$B$3="май"),$R4="триместр"),"выставляются","нет")</f>
        <v>нет</v>
      </c>
      <c r="AS4" s="94" t="str">
        <f>IF(AND(OR($B$3="декабрь",$B$3="май"),$R4="полугодие"),"выставляются","нет")</f>
        <v>нет</v>
      </c>
    </row>
    <row r="5" spans="1:45" ht="30" customHeight="1">
      <c r="A5" s="13">
        <v>4</v>
      </c>
      <c r="B5" s="15" t="s">
        <v>163</v>
      </c>
      <c r="C5" s="271" t="s">
        <v>284</v>
      </c>
      <c r="D5" s="247">
        <v>13</v>
      </c>
      <c r="E5" s="73">
        <v>8</v>
      </c>
      <c r="F5" s="73">
        <v>11</v>
      </c>
      <c r="G5" s="73">
        <v>33</v>
      </c>
      <c r="H5" s="248">
        <v>33</v>
      </c>
      <c r="I5" s="247">
        <v>33</v>
      </c>
      <c r="J5" s="4">
        <f>IF(ABS((I5-H5)/H5)&lt;=0.1,1,0)</f>
        <v>1</v>
      </c>
      <c r="K5" s="247">
        <v>9</v>
      </c>
      <c r="L5" s="247">
        <v>49</v>
      </c>
      <c r="M5" s="247">
        <v>100</v>
      </c>
      <c r="N5" s="4">
        <f>IF(M5&gt;=90,2,IF(M5&gt;=80,1,0))</f>
        <v>2</v>
      </c>
      <c r="O5" s="247">
        <v>192</v>
      </c>
      <c r="P5" s="4">
        <f>IF(O5/E5&gt;=13,1,0)</f>
        <v>1</v>
      </c>
      <c r="Q5" s="247">
        <v>253</v>
      </c>
      <c r="R5" s="2" t="s">
        <v>181</v>
      </c>
      <c r="S5" s="247">
        <v>87</v>
      </c>
      <c r="T5" s="4">
        <f>IF(S5&gt;=90,2,IF(S5&gt;=80,1,0))</f>
        <v>1</v>
      </c>
      <c r="U5" s="189"/>
      <c r="V5" s="4">
        <f>IF(U5&gt;=90,2,IF(U5&gt;=80,1,0))</f>
        <v>0</v>
      </c>
      <c r="W5" s="268">
        <v>2063</v>
      </c>
      <c r="X5" s="5">
        <f>ROUND($W5/($I5-$F5)/13,2)</f>
        <v>7.21</v>
      </c>
      <c r="Y5" s="4">
        <f>IF(W5/(I5-F5)/13&gt;=2.5,1,0)</f>
        <v>1</v>
      </c>
      <c r="Z5" s="268">
        <v>222</v>
      </c>
      <c r="AA5" s="4">
        <f>IF(Z5/I5&gt;=6,1,0)</f>
        <v>1</v>
      </c>
      <c r="AB5" s="247">
        <v>97</v>
      </c>
      <c r="AC5" s="4">
        <f>IF(AB5&gt;=90,2,IF(AB5&gt;=80,1,0))</f>
        <v>2</v>
      </c>
      <c r="AD5" s="247">
        <v>90</v>
      </c>
      <c r="AE5" s="4">
        <f>IF(AD5&gt;=90,2,IF(AD5&gt;=80,1,0))</f>
        <v>2</v>
      </c>
      <c r="AF5" s="268">
        <v>95</v>
      </c>
      <c r="AG5" s="5">
        <f>AF5/L5</f>
        <v>1.9387755102040816</v>
      </c>
      <c r="AH5" s="4">
        <f>IF(AG5&gt;12,3,IF(AG5&gt;4,2,IF(AG5&gt;1,1,0)))</f>
        <v>1</v>
      </c>
      <c r="AI5" s="268">
        <v>279</v>
      </c>
      <c r="AJ5" s="5">
        <f>AI5/I5</f>
        <v>8.454545454545455</v>
      </c>
      <c r="AK5" s="4">
        <f>IF(AJ5&gt;=4,2,IF(AJ5&gt;1,1,0))</f>
        <v>2</v>
      </c>
      <c r="AL5" s="268">
        <v>454</v>
      </c>
      <c r="AM5" s="6">
        <f>AL5/D5</f>
        <v>34.92307692307692</v>
      </c>
      <c r="AN5" s="4">
        <f>IF(AM5&gt;23,3,IF(AM5&gt;12,2,IF(AM5&gt;4,1,0)))</f>
        <v>3</v>
      </c>
      <c r="AO5" s="97">
        <f>J5+N5+P5+T5+V5+Y5+AA5+AC5+AE5+AH5+AK5+AN5</f>
        <v>17</v>
      </c>
      <c r="AP5" s="97">
        <f>ROUND(AO5/$AO$2*100,0)</f>
        <v>85</v>
      </c>
      <c r="AQ5" s="94" t="str">
        <f>IF(AND(OR($B$3="октябрь",$B$3="декабрь",$B$3="март",$B$3="май"),R5="четверть"),"выставляются","нет")</f>
        <v>нет</v>
      </c>
      <c r="AR5" s="94" t="str">
        <f>IF(AND(OR($B$3="ноябрь",$B$3="февраль",$B$3="май"),$R5="триместр"),"выставляются","нет")</f>
        <v>нет</v>
      </c>
      <c r="AS5" s="94" t="str">
        <f>IF(AND(OR($B$3="декабрь",$B$3="май"),$R5="полугодие"),"выставляются","нет")</f>
        <v>нет</v>
      </c>
    </row>
    <row r="6" spans="1:45" ht="30" customHeight="1">
      <c r="A6" s="13">
        <v>5</v>
      </c>
      <c r="B6" s="15" t="s">
        <v>162</v>
      </c>
      <c r="C6" s="271" t="s">
        <v>285</v>
      </c>
      <c r="D6" s="247">
        <v>20</v>
      </c>
      <c r="E6" s="73">
        <v>11</v>
      </c>
      <c r="F6" s="73">
        <v>13</v>
      </c>
      <c r="G6" s="73">
        <v>53</v>
      </c>
      <c r="H6" s="248">
        <v>52</v>
      </c>
      <c r="I6" s="247">
        <v>50</v>
      </c>
      <c r="J6" s="4">
        <f>IF(ABS((I6-H6)/H6)&lt;=0.1,1,0)</f>
        <v>1</v>
      </c>
      <c r="K6" s="247">
        <v>11</v>
      </c>
      <c r="L6" s="247">
        <v>59</v>
      </c>
      <c r="M6" s="247">
        <v>100</v>
      </c>
      <c r="N6" s="4">
        <f>IF(M6&gt;=90,2,IF(M6&gt;=80,1,0))</f>
        <v>2</v>
      </c>
      <c r="O6" s="247">
        <v>388</v>
      </c>
      <c r="P6" s="4">
        <f>IF(O6/E6&gt;=13,1,0)</f>
        <v>1</v>
      </c>
      <c r="Q6" s="247">
        <v>356</v>
      </c>
      <c r="R6" s="2" t="s">
        <v>181</v>
      </c>
      <c r="S6" s="243">
        <v>77</v>
      </c>
      <c r="T6" s="4">
        <f>IF(S6&gt;=90,2,IF(S6&gt;=80,1,0))</f>
        <v>0</v>
      </c>
      <c r="U6" s="189"/>
      <c r="V6" s="4">
        <f>IF(U6&gt;=90,2,IF(U6&gt;=80,1,0))</f>
        <v>0</v>
      </c>
      <c r="W6" s="268">
        <v>2393</v>
      </c>
      <c r="X6" s="5">
        <f>ROUND($W6/($I6-$F6)/13,2)</f>
        <v>4.9800000000000004</v>
      </c>
      <c r="Y6" s="4">
        <f>IF(W6/(I6-F6)/13&gt;=2.5,1,0)</f>
        <v>1</v>
      </c>
      <c r="Z6" s="268">
        <v>423</v>
      </c>
      <c r="AA6" s="4">
        <f>IF(Z6/I6&gt;=6,1,0)</f>
        <v>1</v>
      </c>
      <c r="AB6" s="247">
        <v>99</v>
      </c>
      <c r="AC6" s="4">
        <f>IF(AB6&gt;=90,2,IF(AB6&gt;=80,1,0))</f>
        <v>2</v>
      </c>
      <c r="AD6" s="247">
        <v>100</v>
      </c>
      <c r="AE6" s="4">
        <f>IF(AD6&gt;=90,2,IF(AD6&gt;=80,1,0))</f>
        <v>2</v>
      </c>
      <c r="AF6" s="268">
        <v>75</v>
      </c>
      <c r="AG6" s="5">
        <f>AF6/L6</f>
        <v>1.271186440677966</v>
      </c>
      <c r="AH6" s="4">
        <f>IF(AG6&gt;12,3,IF(AG6&gt;4,2,IF(AG6&gt;1,1,0)))</f>
        <v>1</v>
      </c>
      <c r="AI6" s="268">
        <v>201</v>
      </c>
      <c r="AJ6" s="5">
        <f>AI6/I6</f>
        <v>4.0199999999999996</v>
      </c>
      <c r="AK6" s="4">
        <f>IF(AJ6&gt;=4,2,IF(AJ6&gt;1,1,0))</f>
        <v>2</v>
      </c>
      <c r="AL6" s="268">
        <v>565</v>
      </c>
      <c r="AM6" s="6">
        <f>AL6/D6</f>
        <v>28.25</v>
      </c>
      <c r="AN6" s="4">
        <f>IF(AM6&gt;23,3,IF(AM6&gt;12,2,IF(AM6&gt;4,1,0)))</f>
        <v>3</v>
      </c>
      <c r="AO6" s="97">
        <f>J6+N6+P6+T6+V6+Y6+AA6+AC6+AE6+AH6+AK6+AN6</f>
        <v>16</v>
      </c>
      <c r="AP6" s="97">
        <f>ROUND(AO6/$AO$2*100,0)</f>
        <v>80</v>
      </c>
      <c r="AQ6" s="94" t="str">
        <f>IF(AND(OR($B$3="октябрь",$B$3="декабрь",$B$3="март",$B$3="май"),R6="четверть"),"выставляются","нет")</f>
        <v>нет</v>
      </c>
      <c r="AR6" s="94" t="str">
        <f>IF(AND(OR($B$3="ноябрь",$B$3="февраль",$B$3="май"),$R6="триместр"),"выставляются","нет")</f>
        <v>нет</v>
      </c>
      <c r="AS6" s="94" t="str">
        <f>IF(AND(OR($B$3="декабрь",$B$3="май"),$R6="полугодие"),"выставляются","нет")</f>
        <v>нет</v>
      </c>
    </row>
    <row r="7" spans="1:45" ht="30" customHeight="1">
      <c r="A7" s="13">
        <v>2</v>
      </c>
      <c r="B7" s="15" t="s">
        <v>31</v>
      </c>
      <c r="C7" s="271" t="s">
        <v>282</v>
      </c>
      <c r="D7" s="247">
        <v>22</v>
      </c>
      <c r="E7" s="73">
        <v>12</v>
      </c>
      <c r="F7" s="73">
        <v>140</v>
      </c>
      <c r="G7" s="73">
        <v>271</v>
      </c>
      <c r="H7" s="248">
        <v>271</v>
      </c>
      <c r="I7" s="247">
        <v>271</v>
      </c>
      <c r="J7" s="4">
        <f>IF(ABS((I7-H7)/H7)&lt;=0.1,1,0)</f>
        <v>1</v>
      </c>
      <c r="K7" s="247">
        <v>12</v>
      </c>
      <c r="L7" s="247">
        <v>272</v>
      </c>
      <c r="M7" s="247">
        <v>100</v>
      </c>
      <c r="N7" s="4">
        <f>IF(M7&gt;=90,2,IF(M7&gt;=80,1,0))</f>
        <v>2</v>
      </c>
      <c r="O7" s="247">
        <v>126</v>
      </c>
      <c r="P7" s="35">
        <f>IF(O7/E7&gt;=9,1,0)</f>
        <v>1</v>
      </c>
      <c r="Q7" s="247">
        <v>268</v>
      </c>
      <c r="R7" s="2" t="s">
        <v>181</v>
      </c>
      <c r="S7" s="247">
        <v>75</v>
      </c>
      <c r="T7" s="4">
        <f>IF(S7&gt;=90,2,IF(S7&gt;=80,1,0))</f>
        <v>0</v>
      </c>
      <c r="U7" s="189"/>
      <c r="V7" s="4">
        <f>IF(U7&gt;=90,2,IF(U7&gt;=80,1,0))</f>
        <v>0</v>
      </c>
      <c r="W7" s="268">
        <v>6552</v>
      </c>
      <c r="X7" s="5">
        <f>ROUND($W7/($I7-$F7)/13,2)</f>
        <v>3.85</v>
      </c>
      <c r="Y7" s="4">
        <f>IF(W7/(I7-F7)/13&gt;=2.5,1,0)</f>
        <v>1</v>
      </c>
      <c r="Z7" s="268">
        <v>872</v>
      </c>
      <c r="AA7" s="4">
        <f>IF(Z7/I7&gt;=6,1,0)</f>
        <v>0</v>
      </c>
      <c r="AB7" s="247">
        <v>99</v>
      </c>
      <c r="AC7" s="4">
        <f>IF(AB7&gt;=90,2,IF(AB7&gt;=80,1,0))</f>
        <v>2</v>
      </c>
      <c r="AD7" s="247">
        <v>70</v>
      </c>
      <c r="AE7" s="35">
        <f>IF(AD7&gt;=70,2,IF(AD7&gt;=60,1,0))</f>
        <v>2</v>
      </c>
      <c r="AF7" s="268">
        <v>1115</v>
      </c>
      <c r="AG7" s="5">
        <f>AF7/L7</f>
        <v>4.0992647058823533</v>
      </c>
      <c r="AH7" s="4">
        <f>IF(AG7&gt;12,3,IF(AG7&gt;4,2,IF(AG7&gt;1,1,0)))</f>
        <v>2</v>
      </c>
      <c r="AI7" s="268">
        <v>5</v>
      </c>
      <c r="AJ7" s="5">
        <f>AI7/I7</f>
        <v>1.8450184501845018E-2</v>
      </c>
      <c r="AK7" s="4">
        <f>IF(AJ7&gt;=4,2,IF(AJ7&gt;1,1,0))</f>
        <v>0</v>
      </c>
      <c r="AL7" s="268">
        <v>366</v>
      </c>
      <c r="AM7" s="6">
        <f>AL7/D7</f>
        <v>16.636363636363637</v>
      </c>
      <c r="AN7" s="4">
        <f>IF(AM7&gt;23,3,IF(AM7&gt;12,2,IF(AM7&gt;4,1,0)))</f>
        <v>2</v>
      </c>
      <c r="AO7" s="97">
        <f>J7+N7+P7+T7+V7+Y7+AA7+AC7+AE7+AH7+AK7+AN7</f>
        <v>13</v>
      </c>
      <c r="AP7" s="97">
        <f>ROUND(AO7/$AO$2*100,0)</f>
        <v>65</v>
      </c>
      <c r="AQ7" s="94" t="str">
        <f>IF(AND(OR($B$3="октябрь",$B$3="декабрь",$B$3="март",$B$3="май"),R7="четверть"),"выставляются","нет")</f>
        <v>нет</v>
      </c>
      <c r="AR7" s="94" t="str">
        <f>IF(AND(OR($B$3="ноябрь",$B$3="февраль",$B$3="май"),$R7="триместр"),"выставляются","нет")</f>
        <v>нет</v>
      </c>
      <c r="AS7" s="94" t="str">
        <f>IF(AND(OR($B$3="декабрь",$B$3="май"),$R7="полугодие"),"выставляются","нет")</f>
        <v>нет</v>
      </c>
    </row>
    <row r="8" spans="1:45" ht="30" customHeight="1">
      <c r="A8" s="13">
        <v>3</v>
      </c>
      <c r="B8" s="15" t="s">
        <v>164</v>
      </c>
      <c r="C8" s="271" t="s">
        <v>283</v>
      </c>
      <c r="D8" s="247">
        <v>6</v>
      </c>
      <c r="E8" s="73">
        <v>3</v>
      </c>
      <c r="F8" s="73">
        <v>1</v>
      </c>
      <c r="G8" s="73">
        <v>5</v>
      </c>
      <c r="H8" s="248">
        <v>5</v>
      </c>
      <c r="I8" s="247">
        <v>5</v>
      </c>
      <c r="J8" s="4">
        <f>IF(ABS((I8-H8)/H8)&lt;=0.1,1,0)</f>
        <v>1</v>
      </c>
      <c r="K8" s="247">
        <v>3</v>
      </c>
      <c r="L8" s="247">
        <v>5</v>
      </c>
      <c r="M8" s="247">
        <v>100</v>
      </c>
      <c r="N8" s="4">
        <f>IF(M8&gt;=90,2,IF(M8&gt;=80,1,0))</f>
        <v>2</v>
      </c>
      <c r="O8" s="247">
        <v>51</v>
      </c>
      <c r="P8" s="35">
        <f>IF(O8/E8&gt;=9,1,0)</f>
        <v>1</v>
      </c>
      <c r="Q8" s="247">
        <v>63</v>
      </c>
      <c r="R8" s="2" t="s">
        <v>181</v>
      </c>
      <c r="S8" s="243">
        <v>83</v>
      </c>
      <c r="T8" s="4">
        <f>IF(S8&gt;=90,2,IF(S8&gt;=80,1,0))</f>
        <v>1</v>
      </c>
      <c r="U8" s="189"/>
      <c r="V8" s="4">
        <f>IF(U8&gt;=90,2,IF(U8&gt;=80,1,0))</f>
        <v>0</v>
      </c>
      <c r="W8" s="268">
        <v>292</v>
      </c>
      <c r="X8" s="5">
        <f>ROUND($W8/($I8-$F8)/13,2)</f>
        <v>5.62</v>
      </c>
      <c r="Y8" s="4">
        <f>IF(W8/(I8-F8)/13&gt;=2.5,1,0)</f>
        <v>1</v>
      </c>
      <c r="Z8" s="268">
        <v>0</v>
      </c>
      <c r="AA8" s="4">
        <f>IF(Z8/I8&gt;=6,1,0)</f>
        <v>0</v>
      </c>
      <c r="AB8" s="247">
        <v>97</v>
      </c>
      <c r="AC8" s="4">
        <f>IF(AB8&gt;=90,2,IF(AB8&gt;=80,1,0))</f>
        <v>2</v>
      </c>
      <c r="AD8" s="247">
        <v>92</v>
      </c>
      <c r="AE8" s="35">
        <f>IF(AD8&gt;=70,2,IF(AD8&gt;=60,1,0))</f>
        <v>2</v>
      </c>
      <c r="AF8" s="268">
        <v>5</v>
      </c>
      <c r="AG8" s="5">
        <f>AF8/L8</f>
        <v>1</v>
      </c>
      <c r="AH8" s="4">
        <f>IF(AG8&gt;12,3,IF(AG8&gt;4,2,IF(AG8&gt;1,1,0)))</f>
        <v>0</v>
      </c>
      <c r="AI8" s="268">
        <v>0</v>
      </c>
      <c r="AJ8" s="5">
        <f>AI8/I8</f>
        <v>0</v>
      </c>
      <c r="AK8" s="4">
        <f>IF(AJ8&gt;=4,2,IF(AJ8&gt;1,1,0))</f>
        <v>0</v>
      </c>
      <c r="AL8" s="268">
        <v>61</v>
      </c>
      <c r="AM8" s="6">
        <f>AL8/D8</f>
        <v>10.166666666666666</v>
      </c>
      <c r="AN8" s="4">
        <f>IF(AM8&gt;23,3,IF(AM8&gt;12,2,IF(AM8&gt;4,1,0)))</f>
        <v>1</v>
      </c>
      <c r="AO8" s="97">
        <f>J8+N8+P8+T8+V8+Y8+AA8+AC8+AE8+AH8+AK8+AN8</f>
        <v>11</v>
      </c>
      <c r="AP8" s="97">
        <f>ROUND(AO8/$AO$2*100,0)</f>
        <v>55</v>
      </c>
      <c r="AQ8" s="94" t="str">
        <f>IF(AND(OR($B$3="октябрь",$B$3="декабрь",$B$3="март",$B$3="май"),R8="четверть"),"выставляются","нет")</f>
        <v>нет</v>
      </c>
      <c r="AR8" s="94" t="str">
        <f>IF(AND(OR($B$3="ноябрь",$B$3="февраль",$B$3="май"),$R8="триместр"),"выставляются","нет")</f>
        <v>нет</v>
      </c>
      <c r="AS8" s="94" t="str">
        <f>IF(AND(OR($B$3="декабрь",$B$3="май"),$R8="полугодие"),"выставляются","нет")</f>
        <v>нет</v>
      </c>
    </row>
    <row r="10" spans="1:45" ht="15.7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5" ht="16.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U11" s="12"/>
      <c r="V11" s="12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2" t="s">
        <v>111</v>
      </c>
      <c r="AK11" s="363"/>
      <c r="AL11" s="363"/>
      <c r="AM11" s="363"/>
      <c r="AN11" s="365"/>
      <c r="AO11" s="56">
        <f>AVERAGE(AO4:AO8)</f>
        <v>15</v>
      </c>
      <c r="AP11" s="55">
        <f>ROUND(AO11/$AO$2*100,0)</f>
        <v>75</v>
      </c>
    </row>
    <row r="12" spans="1:4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4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4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4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4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</sheetData>
  <autoFilter ref="A1:AS8">
    <sortState ref="A4:AS8">
      <sortCondition descending="1" ref="AP1:AP8"/>
    </sortState>
  </autoFilter>
  <sortState ref="A4:AR8">
    <sortCondition ref="A4"/>
  </sortState>
  <mergeCells count="1">
    <mergeCell ref="AJ11:AN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58"/>
  <sheetViews>
    <sheetView zoomScale="80" zoomScaleNormal="80" workbookViewId="0">
      <pane xSplit="2" ySplit="1" topLeftCell="W2" activePane="bottomRight" state="frozen"/>
      <selection activeCell="AA24" sqref="AA23:AA24"/>
      <selection pane="topRight" activeCell="AA24" sqref="AA23:AA24"/>
      <selection pane="bottomLeft" activeCell="AA24" sqref="AA23:AA24"/>
      <selection pane="bottomRight" activeCell="AD24" sqref="AD24"/>
    </sheetView>
  </sheetViews>
  <sheetFormatPr defaultColWidth="8.85546875" defaultRowHeight="15"/>
  <cols>
    <col min="1" max="1" width="7.140625" customWidth="1"/>
    <col min="2" max="2" width="52.28515625" customWidth="1"/>
    <col min="3" max="3" width="31" style="67" customWidth="1"/>
    <col min="4" max="4" width="13.42578125" customWidth="1"/>
    <col min="5" max="5" width="12.140625" bestFit="1" customWidth="1"/>
    <col min="6" max="6" width="17" customWidth="1"/>
    <col min="7" max="7" width="18" customWidth="1"/>
    <col min="8" max="8" width="11.42578125" style="67" customWidth="1"/>
    <col min="9" max="9" width="14.85546875" customWidth="1"/>
    <col min="10" max="10" width="6" bestFit="1" customWidth="1"/>
    <col min="11" max="11" width="9" customWidth="1"/>
    <col min="12" max="12" width="12.5703125" customWidth="1"/>
    <col min="13" max="13" width="13.7109375" bestFit="1" customWidth="1"/>
    <col min="14" max="14" width="6" bestFit="1" customWidth="1"/>
    <col min="15" max="15" width="11.42578125" bestFit="1" customWidth="1"/>
    <col min="16" max="16" width="6" bestFit="1" customWidth="1"/>
    <col min="17" max="17" width="14.42578125" bestFit="1" customWidth="1"/>
    <col min="18" max="18" width="14.42578125" style="67" hidden="1" customWidth="1"/>
    <col min="19" max="19" width="14.7109375" customWidth="1"/>
    <col min="20" max="20" width="6" bestFit="1" customWidth="1"/>
    <col min="21" max="21" width="13" customWidth="1"/>
    <col min="22" max="22" width="5.7109375" style="67" bestFit="1" customWidth="1"/>
    <col min="23" max="23" width="12.85546875" customWidth="1"/>
    <col min="24" max="24" width="8.42578125" bestFit="1" customWidth="1"/>
    <col min="25" max="25" width="6" bestFit="1" customWidth="1"/>
    <col min="26" max="26" width="13.85546875" customWidth="1"/>
    <col min="27" max="27" width="6" bestFit="1" customWidth="1"/>
    <col min="28" max="28" width="16" customWidth="1"/>
    <col min="29" max="29" width="6" bestFit="1" customWidth="1"/>
    <col min="30" max="30" width="16.42578125" customWidth="1"/>
    <col min="31" max="31" width="6" bestFit="1" customWidth="1"/>
    <col min="32" max="32" width="13.5703125" customWidth="1"/>
    <col min="33" max="33" width="8" customWidth="1"/>
    <col min="34" max="34" width="6" bestFit="1" customWidth="1"/>
    <col min="35" max="35" width="13" customWidth="1"/>
    <col min="36" max="36" width="7.85546875" customWidth="1"/>
    <col min="37" max="37" width="6" bestFit="1" customWidth="1"/>
    <col min="38" max="38" width="15.28515625" customWidth="1"/>
    <col min="39" max="39" width="8.28515625" customWidth="1"/>
    <col min="40" max="40" width="8.140625" customWidth="1"/>
    <col min="41" max="41" width="7.85546875" customWidth="1"/>
    <col min="42" max="42" width="8.42578125" customWidth="1"/>
    <col min="43" max="45" width="8.85546875" hidden="1" customWidth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30" customHeight="1">
      <c r="A4" s="14">
        <v>3</v>
      </c>
      <c r="B4" s="15" t="s">
        <v>165</v>
      </c>
      <c r="C4" s="271" t="s">
        <v>288</v>
      </c>
      <c r="D4" s="247">
        <v>51</v>
      </c>
      <c r="E4" s="73">
        <v>30</v>
      </c>
      <c r="F4" s="73">
        <v>159</v>
      </c>
      <c r="G4" s="3">
        <v>753</v>
      </c>
      <c r="H4" s="248">
        <v>749</v>
      </c>
      <c r="I4" s="247">
        <v>753</v>
      </c>
      <c r="J4" s="4">
        <f>IF(ABS((I4-H4)/H4)&lt;=0.1,1,0)</f>
        <v>1</v>
      </c>
      <c r="K4" s="247">
        <v>48</v>
      </c>
      <c r="L4" s="247">
        <v>766</v>
      </c>
      <c r="M4" s="247">
        <v>99</v>
      </c>
      <c r="N4" s="4">
        <f>IF(M4&gt;=90,2,IF(M4&gt;=80,1,0))</f>
        <v>2</v>
      </c>
      <c r="O4" s="247">
        <v>572</v>
      </c>
      <c r="P4" s="4">
        <f>IF(O4/E4&gt;=13,1,0)</f>
        <v>1</v>
      </c>
      <c r="Q4" s="247">
        <v>1042</v>
      </c>
      <c r="R4" s="132" t="s">
        <v>181</v>
      </c>
      <c r="S4" s="247">
        <v>88</v>
      </c>
      <c r="T4" s="4">
        <f>IF(S4&gt;=90,2,IF(S4&gt;=80,1,0))</f>
        <v>1</v>
      </c>
      <c r="U4" s="189"/>
      <c r="V4" s="4">
        <f>IF(U4&gt;=90,2,IF(U4&gt;=80,1,0))</f>
        <v>0</v>
      </c>
      <c r="W4" s="268">
        <v>24706</v>
      </c>
      <c r="X4" s="5">
        <f>ROUND($W4/($I4-$F4)/13,2)</f>
        <v>3.2</v>
      </c>
      <c r="Y4" s="4">
        <f>IF(W4/(I4-F4)/13&gt;=2.5,1,0)</f>
        <v>1</v>
      </c>
      <c r="Z4" s="247">
        <v>9112</v>
      </c>
      <c r="AA4" s="4">
        <f>IF(Z4/I4&gt;=6,1,0)</f>
        <v>1</v>
      </c>
      <c r="AB4" s="247">
        <v>96</v>
      </c>
      <c r="AC4" s="4">
        <f>IF(AB4&gt;=90,2,IF(AB4&gt;=80,1,0))</f>
        <v>2</v>
      </c>
      <c r="AD4" s="247">
        <v>95</v>
      </c>
      <c r="AE4" s="4">
        <f>IF(AD4&gt;=90,2,IF(AD4&gt;=80,1,0))</f>
        <v>2</v>
      </c>
      <c r="AF4" s="268">
        <v>11134</v>
      </c>
      <c r="AG4" s="5">
        <f>AF4/L4</f>
        <v>14.535248041775457</v>
      </c>
      <c r="AH4" s="4">
        <f>IF(AG4&gt;12,3,IF(AG4&gt;4,2,IF(AG4&gt;1,1,0)))</f>
        <v>3</v>
      </c>
      <c r="AI4" s="268">
        <v>12234</v>
      </c>
      <c r="AJ4" s="6">
        <f>AI4/I4</f>
        <v>16.247011952191237</v>
      </c>
      <c r="AK4" s="4">
        <f>IF(AJ4&gt;=4,2,IF(AJ4&gt;1,1,0))</f>
        <v>2</v>
      </c>
      <c r="AL4" s="268">
        <v>3258</v>
      </c>
      <c r="AM4" s="6">
        <f>AL4/D4</f>
        <v>63.882352941176471</v>
      </c>
      <c r="AN4" s="4">
        <f>IF(AM4&gt;23,3,IF(AM4&gt;12,2,IF(AM4&gt;4,1,0)))</f>
        <v>3</v>
      </c>
      <c r="AO4" s="97">
        <f>J4+N4+P4+T4+V4+Y4+AA4+AC4+AE4+AH4+AK4+AN4</f>
        <v>19</v>
      </c>
      <c r="AP4" s="97">
        <f>ROUND(AO4/$AO$2*100,0)</f>
        <v>95</v>
      </c>
      <c r="AQ4" s="94" t="str">
        <f>IF(AND(OR($B$3="октябрь",$B$3="декабрь",$B$3="март",$B$3="май"),R4="четверть"),"выставляются","нет")</f>
        <v>нет</v>
      </c>
      <c r="AR4" s="94" t="str">
        <f>IF(AND(OR($B$3="ноябрь",$B$3="февраль",$B$3="май"),$R4="триместр"),"выставляются","нет")</f>
        <v>нет</v>
      </c>
      <c r="AS4" s="94" t="str">
        <f>IF(AND(OR($B$3="декабрь",$B$3="май"),$R4="полугодие"),"выставляются","нет")</f>
        <v>нет</v>
      </c>
    </row>
    <row r="5" spans="1:45" ht="30" customHeight="1">
      <c r="A5" s="14">
        <v>1</v>
      </c>
      <c r="B5" s="15" t="s">
        <v>167</v>
      </c>
      <c r="C5" s="271" t="s">
        <v>286</v>
      </c>
      <c r="D5" s="247">
        <v>54</v>
      </c>
      <c r="E5" s="73">
        <v>21</v>
      </c>
      <c r="F5" s="73">
        <v>76</v>
      </c>
      <c r="G5" s="3">
        <v>383</v>
      </c>
      <c r="H5" s="248">
        <v>382</v>
      </c>
      <c r="I5" s="247">
        <v>383</v>
      </c>
      <c r="J5" s="4">
        <f>IF(ABS((I5-H5)/H5)&lt;=0.1,1,0)</f>
        <v>1</v>
      </c>
      <c r="K5" s="247">
        <v>31</v>
      </c>
      <c r="L5" s="247">
        <v>453</v>
      </c>
      <c r="M5" s="247">
        <v>100</v>
      </c>
      <c r="N5" s="4">
        <f>IF(M5&gt;=90,2,IF(M5&gt;=80,1,0))</f>
        <v>2</v>
      </c>
      <c r="O5" s="247">
        <v>827</v>
      </c>
      <c r="P5" s="4">
        <f>IF(O5/E5&gt;=13,1,0)</f>
        <v>1</v>
      </c>
      <c r="Q5" s="247">
        <v>870</v>
      </c>
      <c r="R5" s="132" t="s">
        <v>181</v>
      </c>
      <c r="S5" s="247">
        <v>100</v>
      </c>
      <c r="T5" s="4">
        <f>IF(S5&gt;=90,2,IF(S5&gt;=80,1,0))</f>
        <v>2</v>
      </c>
      <c r="U5" s="189"/>
      <c r="V5" s="4">
        <f>IF(U5&gt;=90,2,IF(U5&gt;=80,1,0))</f>
        <v>0</v>
      </c>
      <c r="W5" s="268">
        <v>13421</v>
      </c>
      <c r="X5" s="5">
        <f>ROUND($W5/($I5-$F5)/13,2)</f>
        <v>3.36</v>
      </c>
      <c r="Y5" s="4">
        <f>IF(W5/(I5-F5)/13&gt;=2.5,1,0)</f>
        <v>1</v>
      </c>
      <c r="Z5" s="247">
        <v>6465</v>
      </c>
      <c r="AA5" s="4">
        <f>IF(Z5/I5&gt;=6,1,0)</f>
        <v>1</v>
      </c>
      <c r="AB5" s="247">
        <v>100</v>
      </c>
      <c r="AC5" s="4">
        <f>IF(AB5&gt;=90,2,IF(AB5&gt;=80,1,0))</f>
        <v>2</v>
      </c>
      <c r="AD5" s="247">
        <v>101</v>
      </c>
      <c r="AE5" s="4">
        <f>IF(AD5&gt;=90,2,IF(AD5&gt;=80,1,0))</f>
        <v>2</v>
      </c>
      <c r="AF5" s="268">
        <v>1782</v>
      </c>
      <c r="AG5" s="5">
        <f>AF5/L5</f>
        <v>3.9337748344370862</v>
      </c>
      <c r="AH5" s="4">
        <f>IF(AG5&gt;12,3,IF(AG5&gt;4,2,IF(AG5&gt;1,1,0)))</f>
        <v>1</v>
      </c>
      <c r="AI5" s="268">
        <v>503</v>
      </c>
      <c r="AJ5" s="6">
        <f>AI5/I5</f>
        <v>1.3133159268929504</v>
      </c>
      <c r="AK5" s="4">
        <f>IF(AJ5&gt;=4,2,IF(AJ5&gt;1,1,0))</f>
        <v>1</v>
      </c>
      <c r="AL5" s="268">
        <v>1740</v>
      </c>
      <c r="AM5" s="6">
        <f>AL5/D5</f>
        <v>32.222222222222221</v>
      </c>
      <c r="AN5" s="4">
        <f>IF(AM5&gt;23,3,IF(AM5&gt;12,2,IF(AM5&gt;4,1,0)))</f>
        <v>3</v>
      </c>
      <c r="AO5" s="97">
        <f>J5+N5+P5+T5+V5+Y5+AA5+AC5+AE5+AH5+AK5+AN5</f>
        <v>17</v>
      </c>
      <c r="AP5" s="97">
        <f>ROUND(AO5/$AO$2*100,0)</f>
        <v>85</v>
      </c>
      <c r="AQ5" s="94" t="str">
        <f>IF(AND(OR($B$3="октябрь",$B$3="декабрь",$B$3="март",$B$3="май"),R5="четверть"),"выставляются","нет")</f>
        <v>нет</v>
      </c>
      <c r="AR5" s="94" t="str">
        <f>IF(AND(OR($B$3="ноябрь",$B$3="февраль",$B$3="май"),$R5="триместр"),"выставляются","нет")</f>
        <v>нет</v>
      </c>
      <c r="AS5" s="94" t="str">
        <f>IF(AND(OR($B$3="декабрь",$B$3="май"),$R5="полугодие"),"выставляются","нет")</f>
        <v>нет</v>
      </c>
    </row>
    <row r="6" spans="1:45" ht="30" customHeight="1">
      <c r="A6" s="14">
        <v>4</v>
      </c>
      <c r="B6" s="15" t="s">
        <v>166</v>
      </c>
      <c r="C6" s="271" t="s">
        <v>289</v>
      </c>
      <c r="D6" s="247">
        <v>50</v>
      </c>
      <c r="E6" s="73">
        <v>21</v>
      </c>
      <c r="F6" s="73">
        <v>132</v>
      </c>
      <c r="G6" s="3">
        <v>590</v>
      </c>
      <c r="H6" s="248">
        <v>592</v>
      </c>
      <c r="I6" s="247">
        <v>592</v>
      </c>
      <c r="J6" s="4">
        <f>IF(ABS((I6-H6)/H6)&lt;=0.1,1,0)</f>
        <v>1</v>
      </c>
      <c r="K6" s="247">
        <v>27</v>
      </c>
      <c r="L6" s="247">
        <v>644</v>
      </c>
      <c r="M6" s="247">
        <v>100</v>
      </c>
      <c r="N6" s="4">
        <f>IF(M6&gt;=90,2,IF(M6&gt;=80,1,0))</f>
        <v>2</v>
      </c>
      <c r="O6" s="247">
        <v>501</v>
      </c>
      <c r="P6" s="4">
        <f>IF(O6/E6&gt;=13,1,0)</f>
        <v>1</v>
      </c>
      <c r="Q6" s="247">
        <v>772</v>
      </c>
      <c r="R6" s="132" t="s">
        <v>181</v>
      </c>
      <c r="S6" s="247">
        <v>56</v>
      </c>
      <c r="T6" s="4">
        <f>IF(S6&gt;=90,2,IF(S6&gt;=80,1,0))</f>
        <v>0</v>
      </c>
      <c r="U6" s="189"/>
      <c r="V6" s="4">
        <f>IF(U6&gt;=90,2,IF(U6&gt;=80,1,0))</f>
        <v>0</v>
      </c>
      <c r="W6" s="268">
        <v>21905</v>
      </c>
      <c r="X6" s="5">
        <f>ROUND($W6/($I6-$F6)/13,2)</f>
        <v>3.66</v>
      </c>
      <c r="Y6" s="4">
        <f>IF(W6/(I6-F6)/13&gt;=2.5,1,0)</f>
        <v>1</v>
      </c>
      <c r="Z6" s="247">
        <v>6853</v>
      </c>
      <c r="AA6" s="4">
        <f>IF(Z6/I6&gt;=6,1,0)</f>
        <v>1</v>
      </c>
      <c r="AB6" s="247">
        <v>98</v>
      </c>
      <c r="AC6" s="4">
        <f>IF(AB6&gt;=90,2,IF(AB6&gt;=80,1,0))</f>
        <v>2</v>
      </c>
      <c r="AD6" s="247">
        <v>98</v>
      </c>
      <c r="AE6" s="4">
        <f>IF(AD6&gt;=90,2,IF(AD6&gt;=80,1,0))</f>
        <v>2</v>
      </c>
      <c r="AF6" s="268">
        <v>5758</v>
      </c>
      <c r="AG6" s="5">
        <f>AF6/L6</f>
        <v>8.9409937888198758</v>
      </c>
      <c r="AH6" s="4">
        <f>IF(AG6&gt;12,3,IF(AG6&gt;4,2,IF(AG6&gt;1,1,0)))</f>
        <v>2</v>
      </c>
      <c r="AI6" s="268">
        <v>9061</v>
      </c>
      <c r="AJ6" s="6">
        <f>AI6/I6</f>
        <v>15.305743243243244</v>
      </c>
      <c r="AK6" s="4">
        <f>IF(AJ6&gt;=4,2,IF(AJ6&gt;1,1,0))</f>
        <v>2</v>
      </c>
      <c r="AL6" s="268">
        <v>1550</v>
      </c>
      <c r="AM6" s="6">
        <f>AL6/D6</f>
        <v>31</v>
      </c>
      <c r="AN6" s="4">
        <f>IF(AM6&gt;23,3,IF(AM6&gt;12,2,IF(AM6&gt;4,1,0)))</f>
        <v>3</v>
      </c>
      <c r="AO6" s="97">
        <f>J6+N6+P6+T6+V6+Y6+AA6+AC6+AE6+AH6+AK6+AN6</f>
        <v>17</v>
      </c>
      <c r="AP6" s="97">
        <f>ROUND(AO6/$AO$2*100,0)</f>
        <v>85</v>
      </c>
      <c r="AQ6" s="94" t="str">
        <f>IF(AND(OR($B$3="октябрь",$B$3="декабрь",$B$3="март",$B$3="май"),R6="четверть"),"выставляются","нет")</f>
        <v>нет</v>
      </c>
      <c r="AR6" s="94" t="str">
        <f>IF(AND(OR($B$3="ноябрь",$B$3="февраль",$B$3="май"),$R6="триместр"),"выставляются","нет")</f>
        <v>нет</v>
      </c>
      <c r="AS6" s="94" t="str">
        <f>IF(AND(OR($B$3="декабрь",$B$3="май"),$R6="полугодие"),"выставляются","нет")</f>
        <v>нет</v>
      </c>
    </row>
    <row r="7" spans="1:45" ht="30" customHeight="1">
      <c r="A7" s="14">
        <v>2</v>
      </c>
      <c r="B7" s="15" t="s">
        <v>168</v>
      </c>
      <c r="C7" s="271" t="s">
        <v>287</v>
      </c>
      <c r="D7" s="247">
        <v>19</v>
      </c>
      <c r="E7" s="73">
        <v>10</v>
      </c>
      <c r="F7" s="73">
        <v>12</v>
      </c>
      <c r="G7" s="3">
        <v>57</v>
      </c>
      <c r="H7" s="248">
        <v>63</v>
      </c>
      <c r="I7" s="247">
        <v>56</v>
      </c>
      <c r="J7" s="4">
        <f>IF(ABS((I7-H7)/H7)&lt;=0.1,1,0)</f>
        <v>0</v>
      </c>
      <c r="K7" s="247">
        <v>12</v>
      </c>
      <c r="L7" s="247">
        <v>73</v>
      </c>
      <c r="M7" s="247">
        <v>100</v>
      </c>
      <c r="N7" s="4">
        <f>IF(M7&gt;=90,2,IF(M7&gt;=80,1,0))</f>
        <v>2</v>
      </c>
      <c r="O7" s="247">
        <v>462</v>
      </c>
      <c r="P7" s="4">
        <f>IF(O7/E7&gt;=13,1,0)</f>
        <v>1</v>
      </c>
      <c r="Q7" s="247">
        <v>337</v>
      </c>
      <c r="R7" s="132" t="s">
        <v>181</v>
      </c>
      <c r="S7" s="247">
        <v>99</v>
      </c>
      <c r="T7" s="4">
        <f>IF(S7&gt;=90,2,IF(S7&gt;=80,1,0))</f>
        <v>2</v>
      </c>
      <c r="U7" s="189"/>
      <c r="V7" s="4">
        <f>IF(U7&gt;=90,2,IF(U7&gt;=80,1,0))</f>
        <v>0</v>
      </c>
      <c r="W7" s="268">
        <v>3501</v>
      </c>
      <c r="X7" s="5">
        <f>ROUND($W7/($I7-$F7)/13,2)</f>
        <v>6.12</v>
      </c>
      <c r="Y7" s="4">
        <f>IF(W7/(I7-F7)/13&gt;=2.5,1,0)</f>
        <v>1</v>
      </c>
      <c r="Z7" s="247">
        <v>433</v>
      </c>
      <c r="AA7" s="4">
        <f>IF(Z7/I7&gt;=6,1,0)</f>
        <v>1</v>
      </c>
      <c r="AB7" s="247">
        <v>93</v>
      </c>
      <c r="AC7" s="4">
        <f>IF(AB7&gt;=90,2,IF(AB7&gt;=80,1,0))</f>
        <v>2</v>
      </c>
      <c r="AD7" s="247">
        <v>93</v>
      </c>
      <c r="AE7" s="4">
        <f>IF(AD7&gt;=90,2,IF(AD7&gt;=80,1,0))</f>
        <v>2</v>
      </c>
      <c r="AF7" s="268">
        <v>199</v>
      </c>
      <c r="AG7" s="5">
        <f>AF7/L7</f>
        <v>2.7260273972602738</v>
      </c>
      <c r="AH7" s="4">
        <f>IF(AG7&gt;12,3,IF(AG7&gt;4,2,IF(AG7&gt;1,1,0)))</f>
        <v>1</v>
      </c>
      <c r="AI7" s="268">
        <v>151</v>
      </c>
      <c r="AJ7" s="6">
        <f>AI7/I7</f>
        <v>2.6964285714285716</v>
      </c>
      <c r="AK7" s="4">
        <f>IF(AJ7&gt;=4,2,IF(AJ7&gt;1,1,0))</f>
        <v>1</v>
      </c>
      <c r="AL7" s="268">
        <v>843</v>
      </c>
      <c r="AM7" s="6">
        <f>AL7/D7</f>
        <v>44.368421052631582</v>
      </c>
      <c r="AN7" s="4">
        <f>IF(AM7&gt;23,3,IF(AM7&gt;12,2,IF(AM7&gt;4,1,0)))</f>
        <v>3</v>
      </c>
      <c r="AO7" s="97">
        <f>J7+N7+P7+T7+V7+Y7+AA7+AC7+AE7+AH7+AK7+AN7</f>
        <v>16</v>
      </c>
      <c r="AP7" s="97">
        <f>ROUND(AO7/$AO$2*100,0)</f>
        <v>80</v>
      </c>
      <c r="AQ7" s="94" t="str">
        <f>IF(AND(OR($B$3="октябрь",$B$3="декабрь",$B$3="март",$B$3="май"),R7="четверть"),"выставляются","нет")</f>
        <v>нет</v>
      </c>
      <c r="AR7" s="94" t="str">
        <f>IF(AND(OR($B$3="ноябрь",$B$3="февраль",$B$3="май"),$R7="триместр"),"выставляются","нет")</f>
        <v>нет</v>
      </c>
      <c r="AS7" s="94" t="str">
        <f>IF(AND(OR($B$3="декабрь",$B$3="май"),$R7="полугодие"),"выставляются","нет")</f>
        <v>нет</v>
      </c>
    </row>
    <row r="8" spans="1:45" ht="15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U8" s="18"/>
      <c r="V8" s="18"/>
      <c r="W8" s="2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5" ht="16.5" thickBot="1">
      <c r="A9" s="17"/>
      <c r="B9" s="18"/>
      <c r="C9" s="18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18"/>
      <c r="V9" s="18"/>
      <c r="W9" s="2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5" ht="16.5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U10" s="18"/>
      <c r="V10" s="18"/>
      <c r="W10" s="25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2" t="s">
        <v>111</v>
      </c>
      <c r="AK10" s="363"/>
      <c r="AL10" s="363"/>
      <c r="AM10" s="363"/>
      <c r="AN10" s="365"/>
      <c r="AO10" s="56">
        <f>AVERAGE(AO4:AO7)</f>
        <v>17.25</v>
      </c>
      <c r="AP10" s="55">
        <f>ROUND(AO10/$AO$2*100,0)</f>
        <v>86</v>
      </c>
    </row>
    <row r="11" spans="1:45" ht="15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25"/>
    </row>
    <row r="12" spans="1:45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25"/>
    </row>
    <row r="13" spans="1:45" ht="15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25"/>
    </row>
    <row r="14" spans="1:45" ht="15.75">
      <c r="A14" s="19"/>
      <c r="B14" s="19"/>
      <c r="C14" s="25"/>
      <c r="D14" s="19"/>
      <c r="E14" s="19"/>
      <c r="F14" s="19"/>
      <c r="G14" s="19"/>
      <c r="H14" s="25"/>
      <c r="I14" s="19"/>
      <c r="J14" s="19"/>
      <c r="K14" s="19"/>
      <c r="L14" s="19"/>
      <c r="M14" s="19"/>
      <c r="N14" s="19"/>
      <c r="O14" s="19"/>
      <c r="P14" s="19"/>
      <c r="Q14" s="19"/>
      <c r="R14" s="25"/>
      <c r="S14" s="19"/>
      <c r="T14" s="19"/>
      <c r="U14" s="19"/>
      <c r="V14" s="25"/>
    </row>
    <row r="15" spans="1:45" ht="15.75">
      <c r="A15" s="19"/>
      <c r="B15" s="19"/>
      <c r="C15" s="25"/>
      <c r="D15" s="19"/>
      <c r="E15" s="19"/>
      <c r="F15" s="19"/>
      <c r="G15" s="19"/>
      <c r="H15" s="25"/>
      <c r="I15" s="19"/>
      <c r="J15" s="19"/>
      <c r="K15" s="19"/>
      <c r="L15" s="19"/>
      <c r="M15" s="19"/>
      <c r="N15" s="19"/>
      <c r="O15" s="19"/>
      <c r="P15" s="19"/>
      <c r="Q15" s="19"/>
      <c r="R15" s="25"/>
      <c r="S15" s="19"/>
      <c r="T15" s="19"/>
      <c r="U15" s="16"/>
      <c r="V15" s="44"/>
    </row>
    <row r="16" spans="1:45" ht="15.75">
      <c r="A16" s="19"/>
      <c r="B16" s="19"/>
      <c r="C16" s="25"/>
      <c r="D16" s="19"/>
      <c r="E16" s="19"/>
      <c r="F16" s="19"/>
      <c r="G16" s="19"/>
      <c r="H16" s="25"/>
      <c r="I16" s="19"/>
      <c r="J16" s="19"/>
      <c r="K16" s="19"/>
      <c r="L16" s="19"/>
      <c r="M16" s="19"/>
      <c r="N16" s="19"/>
      <c r="O16" s="19"/>
      <c r="P16" s="19"/>
      <c r="Q16" s="19"/>
      <c r="R16" s="25"/>
      <c r="S16" s="19"/>
      <c r="T16" s="19"/>
      <c r="U16" s="16"/>
      <c r="V16" s="44"/>
    </row>
    <row r="17" spans="1:22" ht="15.75">
      <c r="A17" s="19"/>
      <c r="B17" s="19"/>
      <c r="C17" s="25"/>
      <c r="D17" s="19"/>
      <c r="E17" s="19"/>
      <c r="F17" s="19"/>
      <c r="G17" s="19"/>
      <c r="H17" s="25"/>
      <c r="I17" s="19"/>
      <c r="J17" s="19"/>
      <c r="K17" s="19"/>
      <c r="L17" s="19"/>
      <c r="M17" s="19"/>
      <c r="N17" s="19"/>
      <c r="O17" s="19"/>
      <c r="P17" s="19"/>
      <c r="Q17" s="19"/>
      <c r="R17" s="25"/>
      <c r="S17" s="19"/>
      <c r="T17" s="19"/>
      <c r="U17" s="16"/>
      <c r="V17" s="44"/>
    </row>
    <row r="18" spans="1:22" ht="15.75">
      <c r="A18" s="19"/>
      <c r="B18" s="19"/>
      <c r="C18" s="25"/>
      <c r="D18" s="19"/>
      <c r="E18" s="19"/>
      <c r="F18" s="19"/>
      <c r="G18" s="19"/>
      <c r="H18" s="25"/>
      <c r="I18" s="19"/>
      <c r="J18" s="19"/>
      <c r="K18" s="19"/>
      <c r="L18" s="19"/>
      <c r="M18" s="19"/>
      <c r="N18" s="19"/>
      <c r="O18" s="19"/>
      <c r="P18" s="19"/>
      <c r="Q18" s="19"/>
      <c r="R18" s="25"/>
      <c r="S18" s="19"/>
      <c r="T18" s="19"/>
      <c r="U18" s="16"/>
      <c r="V18" s="44"/>
    </row>
    <row r="19" spans="1:22" ht="15.75">
      <c r="A19" s="19"/>
      <c r="B19" s="19"/>
      <c r="C19" s="25"/>
      <c r="D19" s="19"/>
      <c r="E19" s="19"/>
      <c r="F19" s="19"/>
      <c r="G19" s="19"/>
      <c r="H19" s="25"/>
      <c r="I19" s="19"/>
      <c r="J19" s="19"/>
      <c r="K19" s="19"/>
      <c r="L19" s="19"/>
      <c r="M19" s="19"/>
      <c r="N19" s="19"/>
      <c r="O19" s="19"/>
      <c r="P19" s="19"/>
      <c r="Q19" s="19"/>
      <c r="R19" s="25"/>
      <c r="S19" s="19"/>
      <c r="T19" s="19"/>
      <c r="U19" s="16"/>
      <c r="V19" s="44"/>
    </row>
    <row r="20" spans="1:22" ht="15.75">
      <c r="A20" s="19"/>
      <c r="B20" s="19"/>
      <c r="C20" s="25"/>
      <c r="D20" s="19"/>
      <c r="E20" s="19"/>
      <c r="F20" s="19"/>
      <c r="G20" s="19"/>
      <c r="H20" s="25"/>
      <c r="I20" s="19"/>
      <c r="J20" s="19"/>
      <c r="K20" s="19"/>
      <c r="L20" s="19"/>
      <c r="M20" s="19"/>
      <c r="N20" s="19"/>
      <c r="O20" s="19"/>
      <c r="P20" s="19"/>
      <c r="Q20" s="19"/>
      <c r="R20" s="25"/>
      <c r="S20" s="19"/>
      <c r="T20" s="19"/>
      <c r="U20" s="16"/>
      <c r="V20" s="44"/>
    </row>
    <row r="21" spans="1:22" ht="15.75">
      <c r="A21" s="19"/>
      <c r="B21" s="19"/>
      <c r="C21" s="25"/>
      <c r="D21" s="19"/>
      <c r="E21" s="19"/>
      <c r="F21" s="19"/>
      <c r="G21" s="19"/>
      <c r="H21" s="25"/>
      <c r="I21" s="19"/>
      <c r="J21" s="19"/>
      <c r="K21" s="19"/>
      <c r="L21" s="19"/>
      <c r="M21" s="19"/>
      <c r="N21" s="19"/>
      <c r="O21" s="19"/>
      <c r="P21" s="19"/>
      <c r="Q21" s="19"/>
      <c r="R21" s="25"/>
      <c r="S21" s="19"/>
      <c r="T21" s="19"/>
      <c r="U21" s="16"/>
      <c r="V21" s="44"/>
    </row>
    <row r="22" spans="1:22" ht="15.75">
      <c r="A22" s="19"/>
      <c r="B22" s="19"/>
      <c r="C22" s="25"/>
      <c r="D22" s="19"/>
      <c r="E22" s="19"/>
      <c r="F22" s="19"/>
      <c r="G22" s="19"/>
      <c r="H22" s="25"/>
      <c r="I22" s="19"/>
      <c r="J22" s="19"/>
      <c r="K22" s="19"/>
      <c r="L22" s="19"/>
      <c r="M22" s="19"/>
      <c r="N22" s="19"/>
      <c r="O22" s="19"/>
      <c r="P22" s="19"/>
      <c r="Q22" s="19"/>
      <c r="R22" s="25"/>
      <c r="S22" s="19"/>
      <c r="T22" s="19"/>
      <c r="U22" s="16"/>
      <c r="V22" s="44"/>
    </row>
    <row r="23" spans="1:22" ht="15.75">
      <c r="A23" s="19"/>
      <c r="B23" s="19"/>
      <c r="C23" s="25"/>
      <c r="D23" s="19"/>
      <c r="E23" s="19"/>
      <c r="F23" s="19"/>
      <c r="G23" s="19"/>
      <c r="H23" s="25"/>
      <c r="I23" s="19"/>
      <c r="J23" s="19"/>
      <c r="K23" s="19"/>
      <c r="L23" s="19"/>
      <c r="M23" s="19"/>
      <c r="N23" s="19"/>
      <c r="O23" s="19"/>
      <c r="P23" s="19"/>
      <c r="Q23" s="19"/>
      <c r="R23" s="25"/>
      <c r="S23" s="19"/>
      <c r="T23" s="19"/>
      <c r="U23" s="16"/>
      <c r="V23" s="44"/>
    </row>
    <row r="24" spans="1:22" ht="15.75">
      <c r="A24" s="19"/>
      <c r="B24" s="19"/>
      <c r="C24" s="25"/>
      <c r="D24" s="19"/>
      <c r="E24" s="19"/>
      <c r="F24" s="19"/>
      <c r="G24" s="19"/>
      <c r="H24" s="25"/>
      <c r="I24" s="19"/>
      <c r="J24" s="19"/>
      <c r="K24" s="19"/>
      <c r="L24" s="19"/>
      <c r="M24" s="19"/>
      <c r="N24" s="19"/>
      <c r="O24" s="19"/>
      <c r="P24" s="19"/>
      <c r="Q24" s="19"/>
      <c r="R24" s="25"/>
      <c r="S24" s="19"/>
      <c r="T24" s="19"/>
      <c r="U24" s="16"/>
      <c r="V24" s="44"/>
    </row>
    <row r="25" spans="1:22" ht="15.75">
      <c r="A25" s="19"/>
      <c r="B25" s="19"/>
      <c r="C25" s="25"/>
      <c r="D25" s="19"/>
      <c r="E25" s="19"/>
      <c r="F25" s="19"/>
      <c r="G25" s="19"/>
      <c r="H25" s="25"/>
      <c r="I25" s="19"/>
      <c r="J25" s="19"/>
      <c r="K25" s="19"/>
      <c r="L25" s="19"/>
      <c r="M25" s="19"/>
      <c r="N25" s="19"/>
      <c r="O25" s="19"/>
      <c r="P25" s="19"/>
      <c r="Q25" s="19"/>
      <c r="R25" s="25"/>
      <c r="S25" s="19"/>
      <c r="T25" s="19"/>
      <c r="U25" s="16"/>
      <c r="V25" s="44"/>
    </row>
    <row r="26" spans="1:22" ht="15.75">
      <c r="A26" s="19"/>
      <c r="B26" s="19"/>
      <c r="C26" s="25"/>
      <c r="D26" s="19"/>
      <c r="E26" s="19"/>
      <c r="F26" s="19"/>
      <c r="G26" s="19"/>
      <c r="H26" s="25"/>
      <c r="I26" s="19"/>
      <c r="J26" s="19"/>
      <c r="K26" s="19"/>
      <c r="L26" s="19"/>
      <c r="M26" s="19"/>
      <c r="N26" s="19"/>
      <c r="O26" s="19"/>
      <c r="P26" s="19"/>
      <c r="Q26" s="19"/>
      <c r="R26" s="25"/>
      <c r="S26" s="19"/>
      <c r="T26" s="19"/>
      <c r="U26" s="16"/>
      <c r="V26" s="44"/>
    </row>
    <row r="27" spans="1:22" ht="15.75">
      <c r="A27" s="19"/>
      <c r="B27" s="19"/>
      <c r="C27" s="25"/>
      <c r="D27" s="19"/>
      <c r="E27" s="19"/>
      <c r="F27" s="19"/>
      <c r="G27" s="19"/>
      <c r="H27" s="25"/>
      <c r="I27" s="19"/>
      <c r="J27" s="19"/>
      <c r="K27" s="19"/>
      <c r="L27" s="19"/>
      <c r="M27" s="19"/>
      <c r="N27" s="19"/>
      <c r="O27" s="19"/>
      <c r="P27" s="19"/>
      <c r="Q27" s="19"/>
      <c r="R27" s="25"/>
      <c r="S27" s="19"/>
      <c r="T27" s="19"/>
      <c r="U27" s="16"/>
      <c r="V27" s="44"/>
    </row>
    <row r="28" spans="1:22" ht="15.75">
      <c r="A28" s="19"/>
      <c r="B28" s="19"/>
      <c r="C28" s="25"/>
      <c r="D28" s="19"/>
      <c r="E28" s="19"/>
      <c r="F28" s="19"/>
      <c r="G28" s="19"/>
      <c r="H28" s="25"/>
      <c r="I28" s="19"/>
      <c r="J28" s="19"/>
      <c r="K28" s="19"/>
      <c r="L28" s="19"/>
      <c r="M28" s="19"/>
      <c r="N28" s="19"/>
      <c r="O28" s="19"/>
      <c r="P28" s="19"/>
      <c r="Q28" s="19"/>
      <c r="R28" s="25"/>
      <c r="S28" s="19"/>
      <c r="T28" s="19"/>
      <c r="U28" s="16"/>
      <c r="V28" s="44"/>
    </row>
    <row r="29" spans="1:22" ht="15.75">
      <c r="A29" s="19"/>
      <c r="B29" s="19"/>
      <c r="C29" s="25"/>
      <c r="D29" s="19"/>
      <c r="E29" s="19"/>
      <c r="F29" s="19"/>
      <c r="G29" s="19"/>
      <c r="H29" s="25"/>
      <c r="I29" s="19"/>
      <c r="J29" s="19"/>
      <c r="K29" s="19"/>
      <c r="L29" s="19"/>
      <c r="M29" s="19"/>
      <c r="N29" s="19"/>
      <c r="O29" s="19"/>
      <c r="P29" s="19"/>
      <c r="Q29" s="19"/>
      <c r="R29" s="25"/>
      <c r="S29" s="19"/>
      <c r="T29" s="19"/>
      <c r="U29" s="16"/>
      <c r="V29" s="44"/>
    </row>
    <row r="30" spans="1:22" ht="15.75">
      <c r="A30" s="19"/>
      <c r="B30" s="19"/>
      <c r="C30" s="25"/>
      <c r="D30" s="19"/>
      <c r="E30" s="19"/>
      <c r="F30" s="19"/>
      <c r="G30" s="19"/>
      <c r="H30" s="25"/>
      <c r="I30" s="19"/>
      <c r="J30" s="19"/>
      <c r="K30" s="19"/>
      <c r="L30" s="19"/>
      <c r="M30" s="19"/>
      <c r="N30" s="19"/>
      <c r="O30" s="19"/>
      <c r="P30" s="19"/>
      <c r="Q30" s="19"/>
      <c r="R30" s="25"/>
      <c r="S30" s="19"/>
      <c r="T30" s="19"/>
    </row>
    <row r="31" spans="1:22" ht="15.75">
      <c r="A31" s="19"/>
      <c r="B31" s="19"/>
      <c r="C31" s="25"/>
      <c r="D31" s="19"/>
      <c r="E31" s="19"/>
      <c r="F31" s="19"/>
      <c r="G31" s="19"/>
      <c r="H31" s="25"/>
      <c r="I31" s="19"/>
      <c r="J31" s="19"/>
      <c r="K31" s="19"/>
      <c r="L31" s="19"/>
      <c r="M31" s="19"/>
      <c r="N31" s="19"/>
      <c r="O31" s="19"/>
      <c r="P31" s="19"/>
      <c r="Q31" s="19"/>
      <c r="R31" s="25"/>
      <c r="S31" s="19"/>
      <c r="T31" s="19"/>
    </row>
    <row r="32" spans="1:22" ht="15.75">
      <c r="A32" s="19"/>
      <c r="B32" s="19"/>
      <c r="C32" s="25"/>
      <c r="D32" s="19"/>
      <c r="E32" s="19"/>
      <c r="F32" s="19"/>
      <c r="G32" s="19"/>
      <c r="H32" s="25"/>
      <c r="I32" s="19"/>
      <c r="J32" s="19"/>
      <c r="K32" s="19"/>
      <c r="L32" s="19"/>
      <c r="M32" s="19"/>
      <c r="N32" s="19"/>
      <c r="O32" s="19"/>
      <c r="P32" s="19"/>
      <c r="Q32" s="19"/>
      <c r="R32" s="25"/>
      <c r="S32" s="19"/>
      <c r="T32" s="19"/>
    </row>
    <row r="33" spans="1:20" ht="15.75">
      <c r="A33" s="19"/>
      <c r="B33" s="19"/>
      <c r="C33" s="25"/>
      <c r="D33" s="19"/>
      <c r="E33" s="19"/>
      <c r="F33" s="19"/>
      <c r="G33" s="19"/>
      <c r="H33" s="25"/>
      <c r="I33" s="19"/>
      <c r="J33" s="19"/>
      <c r="K33" s="19"/>
      <c r="L33" s="19"/>
      <c r="M33" s="19"/>
      <c r="N33" s="19"/>
      <c r="O33" s="19"/>
      <c r="P33" s="19"/>
      <c r="Q33" s="19"/>
      <c r="R33" s="25"/>
      <c r="S33" s="19"/>
      <c r="T33" s="19"/>
    </row>
    <row r="34" spans="1:20" ht="15.75">
      <c r="A34" s="19"/>
      <c r="B34" s="19"/>
      <c r="C34" s="25"/>
      <c r="D34" s="19"/>
      <c r="E34" s="19"/>
      <c r="F34" s="19"/>
      <c r="G34" s="19"/>
      <c r="H34" s="25"/>
      <c r="I34" s="19"/>
      <c r="J34" s="19"/>
      <c r="K34" s="19"/>
      <c r="L34" s="19"/>
      <c r="M34" s="19"/>
      <c r="N34" s="19"/>
      <c r="O34" s="19"/>
      <c r="P34" s="19"/>
      <c r="Q34" s="19"/>
      <c r="R34" s="25"/>
      <c r="S34" s="19"/>
      <c r="T34" s="19"/>
    </row>
    <row r="35" spans="1:20" ht="15.75">
      <c r="A35" s="19"/>
      <c r="B35" s="19"/>
      <c r="C35" s="25"/>
      <c r="D35" s="19"/>
      <c r="E35" s="19"/>
      <c r="F35" s="19"/>
      <c r="G35" s="19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25"/>
      <c r="S35" s="19"/>
      <c r="T35" s="19"/>
    </row>
    <row r="36" spans="1:20" ht="15.75">
      <c r="A36" s="19"/>
      <c r="B36" s="19"/>
      <c r="C36" s="25"/>
      <c r="D36" s="19"/>
      <c r="E36" s="19"/>
      <c r="F36" s="19"/>
      <c r="G36" s="19"/>
      <c r="H36" s="25"/>
      <c r="I36" s="19"/>
      <c r="J36" s="19"/>
      <c r="K36" s="19"/>
      <c r="L36" s="19"/>
      <c r="M36" s="19"/>
      <c r="N36" s="19"/>
      <c r="O36" s="19"/>
      <c r="P36" s="19"/>
      <c r="Q36" s="19"/>
      <c r="R36" s="25"/>
      <c r="S36" s="19"/>
      <c r="T36" s="19"/>
    </row>
    <row r="37" spans="1:20" ht="15.75">
      <c r="A37" s="19"/>
      <c r="B37" s="19"/>
      <c r="C37" s="25"/>
      <c r="D37" s="19"/>
      <c r="E37" s="19"/>
      <c r="F37" s="19"/>
      <c r="G37" s="19"/>
      <c r="H37" s="25"/>
      <c r="I37" s="19"/>
      <c r="J37" s="19"/>
      <c r="K37" s="19"/>
      <c r="L37" s="19"/>
      <c r="M37" s="19"/>
      <c r="N37" s="19"/>
      <c r="O37" s="19"/>
      <c r="P37" s="19"/>
      <c r="Q37" s="19"/>
      <c r="R37" s="25"/>
      <c r="S37" s="19"/>
      <c r="T37" s="19"/>
    </row>
    <row r="38" spans="1:20" ht="15.75">
      <c r="A38" s="19"/>
      <c r="B38" s="19"/>
      <c r="C38" s="25"/>
      <c r="D38" s="19"/>
      <c r="E38" s="19"/>
      <c r="F38" s="19"/>
      <c r="G38" s="19"/>
      <c r="H38" s="25"/>
      <c r="I38" s="19"/>
      <c r="J38" s="19"/>
      <c r="K38" s="19"/>
      <c r="L38" s="19"/>
      <c r="M38" s="19"/>
      <c r="N38" s="19"/>
      <c r="O38" s="19"/>
      <c r="P38" s="19"/>
      <c r="Q38" s="19"/>
      <c r="R38" s="25"/>
      <c r="S38" s="19"/>
      <c r="T38" s="19"/>
    </row>
    <row r="39" spans="1:20" ht="15.75">
      <c r="A39" s="19"/>
      <c r="B39" s="19"/>
      <c r="C39" s="25"/>
      <c r="D39" s="19"/>
      <c r="E39" s="19"/>
      <c r="F39" s="19"/>
      <c r="G39" s="19"/>
      <c r="H39" s="25"/>
      <c r="I39" s="19"/>
      <c r="J39" s="19"/>
      <c r="K39" s="19"/>
      <c r="L39" s="19"/>
      <c r="M39" s="19"/>
      <c r="N39" s="19"/>
      <c r="O39" s="19"/>
      <c r="P39" s="19"/>
      <c r="Q39" s="19"/>
      <c r="R39" s="25"/>
      <c r="S39" s="19"/>
      <c r="T39" s="19"/>
    </row>
    <row r="40" spans="1:20" ht="15.75">
      <c r="A40" s="19"/>
      <c r="B40" s="19"/>
      <c r="C40" s="25"/>
      <c r="D40" s="19"/>
      <c r="E40" s="19"/>
      <c r="F40" s="19"/>
      <c r="G40" s="19"/>
      <c r="H40" s="25"/>
      <c r="I40" s="19"/>
      <c r="J40" s="19"/>
      <c r="K40" s="19"/>
      <c r="L40" s="19"/>
      <c r="M40" s="19"/>
      <c r="N40" s="19"/>
      <c r="O40" s="19"/>
      <c r="P40" s="19"/>
      <c r="Q40" s="19"/>
      <c r="R40" s="25"/>
      <c r="S40" s="19"/>
      <c r="T40" s="19"/>
    </row>
    <row r="41" spans="1:20" ht="15.75">
      <c r="A41" s="19"/>
      <c r="B41" s="19"/>
      <c r="C41" s="25"/>
      <c r="D41" s="19"/>
      <c r="E41" s="19"/>
      <c r="F41" s="19"/>
      <c r="G41" s="19"/>
      <c r="H41" s="25"/>
      <c r="I41" s="19"/>
      <c r="J41" s="19"/>
      <c r="K41" s="19"/>
      <c r="L41" s="19"/>
      <c r="M41" s="19"/>
      <c r="N41" s="19"/>
      <c r="O41" s="19"/>
      <c r="P41" s="19"/>
      <c r="Q41" s="19"/>
      <c r="R41" s="25"/>
      <c r="S41" s="19"/>
      <c r="T41" s="19"/>
    </row>
    <row r="42" spans="1:20" ht="15.75">
      <c r="A42" s="19"/>
      <c r="B42" s="19"/>
      <c r="C42" s="25"/>
      <c r="D42" s="19"/>
      <c r="E42" s="19"/>
      <c r="F42" s="19"/>
      <c r="G42" s="19"/>
      <c r="H42" s="25"/>
      <c r="I42" s="19"/>
      <c r="J42" s="19"/>
      <c r="K42" s="19"/>
      <c r="L42" s="19"/>
      <c r="M42" s="19"/>
      <c r="N42" s="19"/>
      <c r="O42" s="19"/>
      <c r="P42" s="19"/>
      <c r="Q42" s="19"/>
      <c r="R42" s="25"/>
      <c r="S42" s="19"/>
      <c r="T42" s="19"/>
    </row>
    <row r="43" spans="1:20" ht="15.75">
      <c r="A43" s="19"/>
      <c r="B43" s="19"/>
      <c r="C43" s="25"/>
      <c r="D43" s="19"/>
      <c r="E43" s="19"/>
      <c r="F43" s="19"/>
      <c r="G43" s="19"/>
      <c r="H43" s="25"/>
      <c r="I43" s="19"/>
      <c r="J43" s="19"/>
      <c r="K43" s="19"/>
      <c r="L43" s="19"/>
      <c r="M43" s="19"/>
      <c r="N43" s="19"/>
      <c r="O43" s="19"/>
      <c r="P43" s="19"/>
      <c r="Q43" s="19"/>
      <c r="R43" s="25"/>
      <c r="S43" s="19"/>
      <c r="T43" s="19"/>
    </row>
    <row r="44" spans="1:20" ht="15.75">
      <c r="A44" s="19"/>
      <c r="B44" s="19"/>
      <c r="C44" s="25"/>
      <c r="D44" s="19"/>
      <c r="E44" s="19"/>
      <c r="F44" s="19"/>
      <c r="G44" s="19"/>
      <c r="H44" s="25"/>
      <c r="I44" s="19"/>
      <c r="J44" s="19"/>
      <c r="K44" s="19"/>
      <c r="L44" s="19"/>
      <c r="M44" s="19"/>
      <c r="N44" s="19"/>
      <c r="O44" s="19"/>
      <c r="P44" s="19"/>
      <c r="Q44" s="19"/>
      <c r="R44" s="25"/>
      <c r="S44" s="19"/>
      <c r="T44" s="19"/>
    </row>
    <row r="45" spans="1:20" ht="15.75">
      <c r="A45" s="19"/>
      <c r="B45" s="19"/>
      <c r="C45" s="25"/>
      <c r="D45" s="19"/>
      <c r="E45" s="19"/>
      <c r="F45" s="19"/>
      <c r="G45" s="19"/>
      <c r="H45" s="25"/>
      <c r="I45" s="19"/>
      <c r="J45" s="19"/>
      <c r="K45" s="19"/>
      <c r="L45" s="19"/>
      <c r="M45" s="19"/>
      <c r="N45" s="19"/>
      <c r="O45" s="19"/>
      <c r="P45" s="19"/>
      <c r="Q45" s="19"/>
      <c r="R45" s="25"/>
      <c r="S45" s="19"/>
      <c r="T45" s="19"/>
    </row>
    <row r="46" spans="1:20" ht="15.75">
      <c r="A46" s="19"/>
      <c r="B46" s="19"/>
      <c r="C46" s="25"/>
      <c r="D46" s="19"/>
      <c r="E46" s="19"/>
      <c r="F46" s="19"/>
      <c r="G46" s="19"/>
      <c r="H46" s="25"/>
      <c r="I46" s="19"/>
      <c r="J46" s="19"/>
      <c r="K46" s="19"/>
      <c r="L46" s="19"/>
      <c r="M46" s="19"/>
      <c r="N46" s="19"/>
      <c r="O46" s="19"/>
      <c r="P46" s="19"/>
      <c r="Q46" s="19"/>
      <c r="R46" s="25"/>
      <c r="S46" s="19"/>
      <c r="T46" s="19"/>
    </row>
    <row r="47" spans="1:20" ht="15.75">
      <c r="A47" s="19"/>
      <c r="B47" s="19"/>
      <c r="C47" s="25"/>
      <c r="D47" s="19"/>
      <c r="E47" s="19"/>
      <c r="F47" s="19"/>
      <c r="G47" s="19"/>
      <c r="H47" s="25"/>
      <c r="I47" s="19"/>
      <c r="J47" s="19"/>
      <c r="K47" s="19"/>
      <c r="L47" s="19"/>
      <c r="M47" s="19"/>
      <c r="N47" s="19"/>
      <c r="O47" s="19"/>
      <c r="P47" s="19"/>
      <c r="Q47" s="19"/>
      <c r="R47" s="25"/>
      <c r="S47" s="19"/>
      <c r="T47" s="19"/>
    </row>
    <row r="48" spans="1:20" ht="15.75">
      <c r="A48" s="19"/>
      <c r="B48" s="19"/>
      <c r="C48" s="25"/>
      <c r="D48" s="19"/>
      <c r="E48" s="19"/>
      <c r="F48" s="19"/>
      <c r="G48" s="19"/>
      <c r="H48" s="25"/>
      <c r="I48" s="19"/>
      <c r="J48" s="19"/>
      <c r="K48" s="19"/>
      <c r="L48" s="19"/>
      <c r="M48" s="19"/>
      <c r="N48" s="19"/>
      <c r="O48" s="19"/>
      <c r="P48" s="19"/>
      <c r="Q48" s="19"/>
      <c r="R48" s="25"/>
      <c r="S48" s="19"/>
      <c r="T48" s="19"/>
    </row>
    <row r="49" spans="1:20" ht="15.75">
      <c r="A49" s="19"/>
      <c r="B49" s="19"/>
      <c r="C49" s="25"/>
      <c r="D49" s="19"/>
      <c r="E49" s="19"/>
      <c r="F49" s="19"/>
      <c r="G49" s="19"/>
      <c r="H49" s="25"/>
      <c r="I49" s="19"/>
      <c r="J49" s="19"/>
      <c r="K49" s="19"/>
      <c r="L49" s="19"/>
      <c r="M49" s="19"/>
      <c r="N49" s="19"/>
      <c r="O49" s="19"/>
      <c r="P49" s="19"/>
      <c r="Q49" s="19"/>
      <c r="R49" s="25"/>
      <c r="S49" s="19"/>
      <c r="T49" s="19"/>
    </row>
    <row r="50" spans="1:20" ht="15.75">
      <c r="A50" s="19"/>
      <c r="B50" s="19"/>
      <c r="C50" s="25"/>
      <c r="D50" s="19"/>
      <c r="E50" s="19"/>
      <c r="F50" s="19"/>
      <c r="G50" s="19"/>
      <c r="H50" s="25"/>
      <c r="I50" s="19"/>
      <c r="J50" s="19"/>
      <c r="K50" s="19"/>
      <c r="L50" s="19"/>
      <c r="M50" s="19"/>
      <c r="N50" s="19"/>
      <c r="O50" s="19"/>
      <c r="P50" s="19"/>
      <c r="Q50" s="19"/>
      <c r="R50" s="25"/>
      <c r="S50" s="19"/>
      <c r="T50" s="19"/>
    </row>
    <row r="51" spans="1:20" ht="15.75">
      <c r="A51" s="19"/>
      <c r="B51" s="19"/>
      <c r="C51" s="25"/>
      <c r="D51" s="19"/>
      <c r="E51" s="19"/>
      <c r="F51" s="19"/>
      <c r="G51" s="19"/>
      <c r="H51" s="25"/>
      <c r="I51" s="19"/>
      <c r="J51" s="19"/>
      <c r="K51" s="19"/>
      <c r="L51" s="19"/>
      <c r="M51" s="19"/>
      <c r="N51" s="19"/>
      <c r="O51" s="19"/>
      <c r="P51" s="19"/>
      <c r="Q51" s="19"/>
      <c r="R51" s="25"/>
      <c r="S51" s="19"/>
      <c r="T51" s="19"/>
    </row>
    <row r="52" spans="1:20" ht="15.75">
      <c r="A52" s="19"/>
      <c r="B52" s="19"/>
      <c r="C52" s="25"/>
      <c r="D52" s="19"/>
      <c r="E52" s="19"/>
      <c r="F52" s="19"/>
      <c r="G52" s="19"/>
      <c r="H52" s="25"/>
      <c r="I52" s="19"/>
      <c r="J52" s="19"/>
      <c r="K52" s="19"/>
      <c r="L52" s="19"/>
      <c r="M52" s="19"/>
      <c r="N52" s="19"/>
      <c r="O52" s="19"/>
      <c r="P52" s="19"/>
      <c r="Q52" s="19"/>
      <c r="R52" s="25"/>
      <c r="S52" s="19"/>
      <c r="T52" s="19"/>
    </row>
    <row r="53" spans="1:20" ht="15.75">
      <c r="A53" s="19"/>
      <c r="B53" s="19"/>
      <c r="C53" s="25"/>
      <c r="D53" s="19"/>
      <c r="E53" s="19"/>
      <c r="F53" s="19"/>
      <c r="G53" s="19"/>
      <c r="H53" s="25"/>
      <c r="I53" s="19"/>
      <c r="J53" s="19"/>
      <c r="K53" s="19"/>
      <c r="L53" s="19"/>
      <c r="M53" s="19"/>
      <c r="N53" s="19"/>
      <c r="O53" s="19"/>
      <c r="P53" s="19"/>
      <c r="Q53" s="19"/>
      <c r="R53" s="25"/>
      <c r="S53" s="19"/>
      <c r="T53" s="19"/>
    </row>
    <row r="54" spans="1:20" ht="15.75">
      <c r="A54" s="19"/>
      <c r="B54" s="19"/>
      <c r="C54" s="25"/>
      <c r="D54" s="19"/>
      <c r="E54" s="19"/>
      <c r="F54" s="19"/>
      <c r="G54" s="19"/>
      <c r="H54" s="25"/>
      <c r="I54" s="19"/>
      <c r="J54" s="19"/>
      <c r="K54" s="19"/>
      <c r="L54" s="19"/>
      <c r="M54" s="19"/>
      <c r="N54" s="19"/>
      <c r="O54" s="19"/>
      <c r="P54" s="19"/>
      <c r="Q54" s="19"/>
      <c r="R54" s="25"/>
      <c r="S54" s="19"/>
      <c r="T54" s="19"/>
    </row>
    <row r="55" spans="1:20" ht="15.75">
      <c r="A55" s="19"/>
      <c r="B55" s="19"/>
      <c r="C55" s="25"/>
      <c r="D55" s="19"/>
      <c r="E55" s="19"/>
      <c r="F55" s="19"/>
      <c r="G55" s="19"/>
      <c r="H55" s="25"/>
      <c r="I55" s="19"/>
      <c r="J55" s="19"/>
      <c r="K55" s="19"/>
      <c r="L55" s="19"/>
      <c r="M55" s="19"/>
      <c r="N55" s="19"/>
      <c r="O55" s="19"/>
      <c r="P55" s="19"/>
      <c r="Q55" s="19"/>
      <c r="R55" s="25"/>
      <c r="S55" s="19"/>
      <c r="T55" s="19"/>
    </row>
    <row r="56" spans="1:20" ht="15.75">
      <c r="A56" s="19"/>
      <c r="B56" s="19"/>
      <c r="C56" s="25"/>
      <c r="D56" s="19"/>
      <c r="E56" s="19"/>
      <c r="F56" s="19"/>
      <c r="G56" s="19"/>
      <c r="H56" s="25"/>
      <c r="I56" s="19"/>
      <c r="J56" s="19"/>
      <c r="K56" s="19"/>
      <c r="L56" s="19"/>
      <c r="M56" s="19"/>
      <c r="N56" s="19"/>
      <c r="O56" s="19"/>
      <c r="P56" s="19"/>
      <c r="Q56" s="19"/>
      <c r="R56" s="25"/>
      <c r="S56" s="19"/>
      <c r="T56" s="19"/>
    </row>
    <row r="57" spans="1:20" ht="15.75">
      <c r="A57" s="19"/>
      <c r="B57" s="19"/>
      <c r="C57" s="25"/>
      <c r="D57" s="19"/>
      <c r="E57" s="19"/>
      <c r="F57" s="19"/>
      <c r="G57" s="19"/>
      <c r="H57" s="25"/>
      <c r="I57" s="19"/>
      <c r="J57" s="19"/>
      <c r="K57" s="19"/>
      <c r="L57" s="19"/>
      <c r="M57" s="19"/>
      <c r="N57" s="19"/>
      <c r="O57" s="19"/>
      <c r="P57" s="19"/>
      <c r="Q57" s="19"/>
      <c r="R57" s="25"/>
      <c r="S57" s="19"/>
      <c r="T57" s="19"/>
    </row>
    <row r="58" spans="1:20" ht="15.75">
      <c r="A58" s="19"/>
      <c r="B58" s="19"/>
      <c r="C58" s="25"/>
      <c r="D58" s="19"/>
      <c r="E58" s="19"/>
      <c r="F58" s="19"/>
      <c r="G58" s="19"/>
      <c r="H58" s="25"/>
      <c r="I58" s="19"/>
      <c r="J58" s="19"/>
      <c r="K58" s="19"/>
      <c r="L58" s="19"/>
      <c r="M58" s="19"/>
      <c r="N58" s="19"/>
      <c r="O58" s="19"/>
      <c r="P58" s="19"/>
      <c r="Q58" s="19"/>
      <c r="R58" s="25"/>
      <c r="S58" s="19"/>
      <c r="T58" s="19"/>
    </row>
    <row r="59" spans="1:20" ht="15.75">
      <c r="A59" s="19"/>
      <c r="B59" s="19"/>
      <c r="C59" s="25"/>
      <c r="D59" s="19"/>
      <c r="E59" s="19"/>
      <c r="F59" s="19"/>
      <c r="G59" s="19"/>
      <c r="H59" s="25"/>
      <c r="I59" s="19"/>
      <c r="J59" s="19"/>
      <c r="K59" s="19"/>
      <c r="L59" s="19"/>
      <c r="M59" s="19"/>
      <c r="N59" s="19"/>
      <c r="O59" s="19"/>
      <c r="P59" s="19"/>
      <c r="Q59" s="19"/>
      <c r="R59" s="25"/>
      <c r="S59" s="19"/>
      <c r="T59" s="19"/>
    </row>
    <row r="60" spans="1:20" ht="15.75">
      <c r="A60" s="19"/>
      <c r="B60" s="19"/>
      <c r="C60" s="25"/>
      <c r="D60" s="19"/>
      <c r="E60" s="19"/>
      <c r="F60" s="19"/>
      <c r="G60" s="19"/>
      <c r="H60" s="25"/>
      <c r="I60" s="19"/>
      <c r="J60" s="19"/>
      <c r="K60" s="19"/>
      <c r="L60" s="19"/>
      <c r="M60" s="19"/>
      <c r="N60" s="19"/>
      <c r="O60" s="19"/>
      <c r="P60" s="19"/>
      <c r="Q60" s="19"/>
      <c r="R60" s="25"/>
      <c r="S60" s="19"/>
      <c r="T60" s="19"/>
    </row>
    <row r="61" spans="1:20" ht="15.75">
      <c r="A61" s="19"/>
      <c r="B61" s="19"/>
      <c r="C61" s="25"/>
      <c r="D61" s="19"/>
      <c r="E61" s="19"/>
      <c r="F61" s="19"/>
      <c r="G61" s="19"/>
      <c r="H61" s="25"/>
      <c r="I61" s="19"/>
      <c r="J61" s="19"/>
      <c r="K61" s="19"/>
      <c r="L61" s="19"/>
      <c r="M61" s="19"/>
      <c r="N61" s="19"/>
      <c r="O61" s="19"/>
      <c r="P61" s="19"/>
      <c r="Q61" s="19"/>
      <c r="R61" s="25"/>
      <c r="S61" s="19"/>
      <c r="T61" s="19"/>
    </row>
    <row r="62" spans="1:20" ht="15.75">
      <c r="A62" s="19"/>
      <c r="B62" s="19"/>
      <c r="C62" s="25"/>
      <c r="D62" s="19"/>
      <c r="E62" s="19"/>
      <c r="F62" s="19"/>
      <c r="G62" s="19"/>
      <c r="H62" s="25"/>
      <c r="I62" s="19"/>
      <c r="J62" s="19"/>
      <c r="K62" s="19"/>
      <c r="L62" s="19"/>
      <c r="M62" s="19"/>
      <c r="N62" s="19"/>
      <c r="O62" s="19"/>
      <c r="P62" s="19"/>
      <c r="Q62" s="19"/>
      <c r="R62" s="25"/>
      <c r="S62" s="19"/>
      <c r="T62" s="19"/>
    </row>
    <row r="63" spans="1:20" ht="15.75">
      <c r="A63" s="19"/>
      <c r="B63" s="19"/>
      <c r="C63" s="25"/>
      <c r="D63" s="19"/>
      <c r="E63" s="19"/>
      <c r="F63" s="19"/>
      <c r="G63" s="19"/>
      <c r="H63" s="25"/>
      <c r="I63" s="19"/>
      <c r="J63" s="19"/>
      <c r="K63" s="19"/>
      <c r="L63" s="19"/>
      <c r="M63" s="19"/>
      <c r="N63" s="19"/>
      <c r="O63" s="19"/>
      <c r="P63" s="19"/>
      <c r="Q63" s="19"/>
      <c r="R63" s="25"/>
      <c r="S63" s="19"/>
      <c r="T63" s="19"/>
    </row>
    <row r="64" spans="1:20" ht="15.75">
      <c r="A64" s="19"/>
      <c r="B64" s="19"/>
      <c r="C64" s="25"/>
      <c r="D64" s="19"/>
      <c r="E64" s="19"/>
      <c r="F64" s="19"/>
      <c r="G64" s="19"/>
      <c r="H64" s="25"/>
      <c r="I64" s="19"/>
      <c r="J64" s="19"/>
      <c r="K64" s="19"/>
      <c r="L64" s="19"/>
      <c r="M64" s="19"/>
      <c r="N64" s="19"/>
      <c r="O64" s="19"/>
      <c r="P64" s="19"/>
      <c r="Q64" s="19"/>
      <c r="R64" s="25"/>
      <c r="S64" s="19"/>
      <c r="T64" s="19"/>
    </row>
    <row r="65" spans="1:20" ht="15.75">
      <c r="A65" s="19"/>
      <c r="B65" s="19"/>
      <c r="C65" s="25"/>
      <c r="D65" s="19"/>
      <c r="E65" s="19"/>
      <c r="F65" s="19"/>
      <c r="G65" s="19"/>
      <c r="H65" s="25"/>
      <c r="I65" s="19"/>
      <c r="J65" s="19"/>
      <c r="K65" s="19"/>
      <c r="L65" s="19"/>
      <c r="M65" s="19"/>
      <c r="N65" s="19"/>
      <c r="O65" s="19"/>
      <c r="P65" s="19"/>
      <c r="Q65" s="19"/>
      <c r="R65" s="25"/>
      <c r="S65" s="19"/>
      <c r="T65" s="19"/>
    </row>
    <row r="66" spans="1:20" ht="15.75">
      <c r="A66" s="19"/>
      <c r="B66" s="19"/>
      <c r="C66" s="25"/>
      <c r="D66" s="19"/>
      <c r="E66" s="19"/>
      <c r="F66" s="19"/>
      <c r="G66" s="19"/>
      <c r="H66" s="25"/>
      <c r="I66" s="19"/>
      <c r="J66" s="19"/>
      <c r="K66" s="19"/>
      <c r="L66" s="19"/>
      <c r="M66" s="19"/>
      <c r="N66" s="19"/>
      <c r="O66" s="19"/>
      <c r="P66" s="19"/>
      <c r="Q66" s="19"/>
      <c r="R66" s="25"/>
      <c r="S66" s="19"/>
      <c r="T66" s="19"/>
    </row>
    <row r="67" spans="1:20" ht="15.75">
      <c r="A67" s="19"/>
      <c r="B67" s="19"/>
      <c r="C67" s="25"/>
      <c r="D67" s="19"/>
      <c r="E67" s="19"/>
      <c r="F67" s="19"/>
      <c r="G67" s="19"/>
      <c r="H67" s="25"/>
      <c r="I67" s="19"/>
      <c r="J67" s="19"/>
      <c r="K67" s="19"/>
      <c r="L67" s="19"/>
      <c r="M67" s="19"/>
      <c r="N67" s="19"/>
      <c r="O67" s="19"/>
      <c r="P67" s="19"/>
      <c r="Q67" s="19"/>
      <c r="R67" s="25"/>
      <c r="S67" s="19"/>
      <c r="T67" s="19"/>
    </row>
    <row r="68" spans="1:20" ht="15.75">
      <c r="A68" s="19"/>
      <c r="B68" s="19"/>
      <c r="C68" s="25"/>
      <c r="D68" s="19"/>
      <c r="E68" s="19"/>
      <c r="F68" s="19"/>
      <c r="G68" s="19"/>
      <c r="H68" s="25"/>
      <c r="I68" s="19"/>
      <c r="J68" s="19"/>
      <c r="K68" s="19"/>
      <c r="L68" s="19"/>
      <c r="M68" s="19"/>
      <c r="N68" s="19"/>
      <c r="O68" s="19"/>
      <c r="P68" s="19"/>
      <c r="Q68" s="19"/>
      <c r="R68" s="25"/>
      <c r="S68" s="19"/>
      <c r="T68" s="19"/>
    </row>
    <row r="69" spans="1:20" ht="15.75">
      <c r="A69" s="19"/>
      <c r="B69" s="19"/>
      <c r="C69" s="25"/>
      <c r="D69" s="19"/>
      <c r="E69" s="19"/>
      <c r="F69" s="19"/>
      <c r="G69" s="19"/>
      <c r="H69" s="25"/>
      <c r="I69" s="19"/>
      <c r="J69" s="19"/>
      <c r="K69" s="19"/>
      <c r="L69" s="19"/>
      <c r="M69" s="19"/>
      <c r="N69" s="19"/>
      <c r="O69" s="19"/>
      <c r="P69" s="19"/>
      <c r="Q69" s="19"/>
      <c r="R69" s="25"/>
      <c r="S69" s="19"/>
      <c r="T69" s="19"/>
    </row>
    <row r="70" spans="1:20" ht="15.75">
      <c r="A70" s="19"/>
      <c r="B70" s="19"/>
      <c r="C70" s="25"/>
      <c r="D70" s="19"/>
      <c r="E70" s="19"/>
      <c r="F70" s="19"/>
      <c r="G70" s="19"/>
      <c r="H70" s="25"/>
      <c r="I70" s="19"/>
      <c r="J70" s="19"/>
      <c r="K70" s="19"/>
      <c r="L70" s="19"/>
      <c r="M70" s="19"/>
      <c r="N70" s="19"/>
      <c r="O70" s="19"/>
      <c r="P70" s="19"/>
      <c r="Q70" s="19"/>
      <c r="R70" s="25"/>
      <c r="S70" s="19"/>
      <c r="T70" s="19"/>
    </row>
    <row r="71" spans="1:20" ht="15.75">
      <c r="A71" s="19"/>
      <c r="B71" s="19"/>
      <c r="C71" s="25"/>
      <c r="D71" s="19"/>
      <c r="E71" s="19"/>
      <c r="F71" s="19"/>
      <c r="G71" s="19"/>
      <c r="H71" s="25"/>
      <c r="I71" s="19"/>
      <c r="J71" s="19"/>
      <c r="K71" s="19"/>
      <c r="L71" s="19"/>
      <c r="M71" s="19"/>
      <c r="N71" s="19"/>
      <c r="O71" s="19"/>
      <c r="P71" s="19"/>
      <c r="Q71" s="19"/>
      <c r="R71" s="25"/>
      <c r="S71" s="19"/>
      <c r="T71" s="19"/>
    </row>
    <row r="72" spans="1:20" ht="15.75">
      <c r="A72" s="19"/>
      <c r="B72" s="19"/>
      <c r="C72" s="25"/>
      <c r="D72" s="19"/>
      <c r="E72" s="19"/>
      <c r="F72" s="19"/>
      <c r="G72" s="19"/>
      <c r="H72" s="25"/>
      <c r="I72" s="19"/>
      <c r="J72" s="19"/>
      <c r="K72" s="19"/>
      <c r="L72" s="19"/>
      <c r="M72" s="19"/>
      <c r="N72" s="19"/>
      <c r="O72" s="19"/>
      <c r="P72" s="19"/>
      <c r="Q72" s="19"/>
      <c r="R72" s="25"/>
      <c r="S72" s="19"/>
      <c r="T72" s="19"/>
    </row>
    <row r="73" spans="1:20" ht="15.75">
      <c r="A73" s="19"/>
      <c r="B73" s="19"/>
      <c r="C73" s="25"/>
      <c r="D73" s="19"/>
      <c r="E73" s="19"/>
      <c r="F73" s="19"/>
      <c r="G73" s="19"/>
      <c r="H73" s="25"/>
      <c r="I73" s="19"/>
      <c r="J73" s="19"/>
      <c r="K73" s="19"/>
      <c r="L73" s="19"/>
      <c r="M73" s="19"/>
      <c r="N73" s="19"/>
      <c r="O73" s="19"/>
      <c r="P73" s="19"/>
      <c r="Q73" s="19"/>
      <c r="R73" s="25"/>
      <c r="S73" s="19"/>
      <c r="T73" s="19"/>
    </row>
    <row r="74" spans="1:20" ht="15.75">
      <c r="A74" s="19"/>
      <c r="B74" s="19"/>
      <c r="C74" s="25"/>
      <c r="D74" s="19"/>
      <c r="E74" s="19"/>
      <c r="F74" s="19"/>
      <c r="G74" s="19"/>
      <c r="H74" s="25"/>
      <c r="I74" s="19"/>
      <c r="J74" s="19"/>
      <c r="K74" s="19"/>
      <c r="L74" s="19"/>
      <c r="M74" s="19"/>
      <c r="N74" s="19"/>
      <c r="O74" s="19"/>
      <c r="P74" s="19"/>
      <c r="Q74" s="19"/>
      <c r="R74" s="25"/>
      <c r="S74" s="19"/>
      <c r="T74" s="19"/>
    </row>
    <row r="75" spans="1:20" ht="15.75">
      <c r="A75" s="19"/>
      <c r="B75" s="19"/>
      <c r="C75" s="25"/>
      <c r="D75" s="19"/>
      <c r="E75" s="19"/>
      <c r="F75" s="19"/>
      <c r="G75" s="19"/>
      <c r="H75" s="25"/>
      <c r="I75" s="19"/>
      <c r="J75" s="19"/>
      <c r="K75" s="19"/>
      <c r="L75" s="19"/>
      <c r="M75" s="19"/>
      <c r="N75" s="19"/>
      <c r="O75" s="19"/>
      <c r="P75" s="19"/>
      <c r="Q75" s="19"/>
      <c r="R75" s="25"/>
      <c r="S75" s="19"/>
      <c r="T75" s="19"/>
    </row>
    <row r="76" spans="1:20" ht="15.75">
      <c r="A76" s="19"/>
      <c r="B76" s="19"/>
      <c r="C76" s="25"/>
      <c r="D76" s="19"/>
      <c r="E76" s="19"/>
      <c r="F76" s="19"/>
      <c r="G76" s="19"/>
      <c r="H76" s="25"/>
      <c r="I76" s="19"/>
      <c r="J76" s="19"/>
      <c r="K76" s="19"/>
      <c r="L76" s="19"/>
      <c r="M76" s="19"/>
      <c r="N76" s="19"/>
      <c r="O76" s="19"/>
      <c r="P76" s="19"/>
      <c r="Q76" s="19"/>
      <c r="R76" s="25"/>
      <c r="S76" s="19"/>
      <c r="T76" s="19"/>
    </row>
    <row r="77" spans="1:20" ht="15.75">
      <c r="A77" s="19"/>
      <c r="B77" s="19"/>
      <c r="C77" s="25"/>
      <c r="D77" s="19"/>
      <c r="E77" s="19"/>
      <c r="F77" s="19"/>
      <c r="G77" s="19"/>
      <c r="H77" s="25"/>
      <c r="I77" s="19"/>
      <c r="J77" s="19"/>
      <c r="K77" s="19"/>
      <c r="L77" s="19"/>
      <c r="M77" s="19"/>
      <c r="N77" s="19"/>
      <c r="O77" s="19"/>
      <c r="P77" s="19"/>
      <c r="Q77" s="19"/>
      <c r="R77" s="25"/>
      <c r="S77" s="19"/>
      <c r="T77" s="19"/>
    </row>
    <row r="78" spans="1:20" ht="15.75">
      <c r="A78" s="19"/>
      <c r="B78" s="19"/>
      <c r="C78" s="25"/>
      <c r="D78" s="19"/>
      <c r="E78" s="19"/>
      <c r="F78" s="19"/>
      <c r="G78" s="19"/>
      <c r="H78" s="25"/>
      <c r="I78" s="19"/>
      <c r="J78" s="19"/>
      <c r="K78" s="19"/>
      <c r="L78" s="19"/>
      <c r="M78" s="19"/>
      <c r="N78" s="19"/>
      <c r="O78" s="19"/>
      <c r="P78" s="19"/>
      <c r="Q78" s="19"/>
      <c r="R78" s="25"/>
      <c r="S78" s="19"/>
      <c r="T78" s="19"/>
    </row>
    <row r="79" spans="1:20" ht="15.75">
      <c r="A79" s="19"/>
      <c r="B79" s="19"/>
      <c r="C79" s="25"/>
      <c r="D79" s="19"/>
      <c r="E79" s="19"/>
      <c r="F79" s="19"/>
      <c r="G79" s="19"/>
      <c r="H79" s="25"/>
      <c r="I79" s="19"/>
      <c r="J79" s="19"/>
      <c r="K79" s="19"/>
      <c r="L79" s="19"/>
      <c r="M79" s="19"/>
      <c r="N79" s="19"/>
      <c r="O79" s="19"/>
      <c r="P79" s="19"/>
      <c r="Q79" s="19"/>
      <c r="R79" s="25"/>
      <c r="S79" s="19"/>
      <c r="T79" s="19"/>
    </row>
    <row r="80" spans="1:20" ht="15.75">
      <c r="A80" s="19"/>
      <c r="B80" s="19"/>
      <c r="C80" s="25"/>
      <c r="D80" s="19"/>
      <c r="E80" s="19"/>
      <c r="F80" s="19"/>
      <c r="G80" s="19"/>
      <c r="H80" s="25"/>
      <c r="I80" s="19"/>
      <c r="J80" s="19"/>
      <c r="K80" s="19"/>
      <c r="L80" s="19"/>
      <c r="M80" s="19"/>
      <c r="N80" s="19"/>
      <c r="O80" s="19"/>
      <c r="P80" s="19"/>
      <c r="Q80" s="19"/>
      <c r="R80" s="25"/>
      <c r="S80" s="19"/>
      <c r="T80" s="19"/>
    </row>
    <row r="81" spans="1:20" ht="15.75">
      <c r="A81" s="19"/>
      <c r="B81" s="19"/>
      <c r="C81" s="25"/>
      <c r="D81" s="19"/>
      <c r="E81" s="19"/>
      <c r="F81" s="19"/>
      <c r="G81" s="19"/>
      <c r="H81" s="25"/>
      <c r="I81" s="19"/>
      <c r="J81" s="19"/>
      <c r="K81" s="19"/>
      <c r="L81" s="19"/>
      <c r="M81" s="19"/>
      <c r="N81" s="19"/>
      <c r="O81" s="19"/>
      <c r="P81" s="19"/>
      <c r="Q81" s="19"/>
      <c r="R81" s="25"/>
      <c r="S81" s="19"/>
      <c r="T81" s="19"/>
    </row>
    <row r="82" spans="1:20" ht="15.75">
      <c r="A82" s="19"/>
      <c r="B82" s="19"/>
      <c r="C82" s="25"/>
      <c r="D82" s="19"/>
      <c r="E82" s="19"/>
      <c r="F82" s="19"/>
      <c r="G82" s="19"/>
      <c r="H82" s="25"/>
      <c r="I82" s="19"/>
      <c r="J82" s="19"/>
      <c r="K82" s="19"/>
      <c r="L82" s="19"/>
      <c r="M82" s="19"/>
      <c r="N82" s="19"/>
      <c r="O82" s="19"/>
      <c r="P82" s="19"/>
      <c r="Q82" s="19"/>
      <c r="R82" s="25"/>
      <c r="S82" s="19"/>
      <c r="T82" s="19"/>
    </row>
    <row r="83" spans="1:20" ht="15.75">
      <c r="A83" s="19"/>
      <c r="B83" s="19"/>
      <c r="C83" s="25"/>
      <c r="D83" s="19"/>
      <c r="E83" s="19"/>
      <c r="F83" s="19"/>
      <c r="G83" s="19"/>
      <c r="H83" s="25"/>
      <c r="I83" s="19"/>
      <c r="J83" s="19"/>
      <c r="K83" s="19"/>
      <c r="L83" s="19"/>
      <c r="M83" s="19"/>
      <c r="N83" s="19"/>
      <c r="O83" s="19"/>
      <c r="P83" s="19"/>
      <c r="Q83" s="19"/>
      <c r="R83" s="25"/>
      <c r="S83" s="19"/>
      <c r="T83" s="19"/>
    </row>
    <row r="84" spans="1:20" ht="15.75">
      <c r="A84" s="19"/>
      <c r="B84" s="19"/>
      <c r="C84" s="25"/>
      <c r="D84" s="19"/>
      <c r="E84" s="19"/>
      <c r="F84" s="19"/>
      <c r="G84" s="19"/>
      <c r="H84" s="25"/>
      <c r="I84" s="19"/>
      <c r="J84" s="19"/>
      <c r="K84" s="19"/>
      <c r="L84" s="19"/>
      <c r="M84" s="19"/>
      <c r="N84" s="19"/>
      <c r="O84" s="19"/>
      <c r="P84" s="19"/>
      <c r="Q84" s="19"/>
      <c r="R84" s="25"/>
      <c r="S84" s="19"/>
      <c r="T84" s="19"/>
    </row>
    <row r="85" spans="1:20" ht="15.75">
      <c r="A85" s="19"/>
      <c r="B85" s="19"/>
      <c r="C85" s="25"/>
      <c r="D85" s="19"/>
      <c r="E85" s="19"/>
      <c r="F85" s="19"/>
      <c r="G85" s="19"/>
      <c r="H85" s="25"/>
      <c r="I85" s="19"/>
      <c r="J85" s="19"/>
      <c r="K85" s="19"/>
      <c r="L85" s="19"/>
      <c r="M85" s="19"/>
      <c r="N85" s="19"/>
      <c r="O85" s="19"/>
      <c r="P85" s="19"/>
      <c r="Q85" s="19"/>
      <c r="R85" s="25"/>
      <c r="S85" s="19"/>
      <c r="T85" s="19"/>
    </row>
    <row r="86" spans="1:20" ht="15.75">
      <c r="A86" s="19"/>
      <c r="B86" s="19"/>
      <c r="C86" s="25"/>
      <c r="D86" s="19"/>
      <c r="E86" s="19"/>
      <c r="F86" s="19"/>
      <c r="G86" s="19"/>
      <c r="H86" s="25"/>
      <c r="I86" s="19"/>
      <c r="J86" s="19"/>
      <c r="K86" s="19"/>
      <c r="L86" s="19"/>
      <c r="M86" s="19"/>
      <c r="N86" s="19"/>
      <c r="O86" s="19"/>
      <c r="P86" s="19"/>
      <c r="Q86" s="19"/>
      <c r="R86" s="25"/>
      <c r="S86" s="19"/>
      <c r="T86" s="19"/>
    </row>
    <row r="87" spans="1:20" ht="15.75">
      <c r="A87" s="19"/>
      <c r="B87" s="19"/>
      <c r="C87" s="25"/>
      <c r="D87" s="19"/>
      <c r="E87" s="19"/>
      <c r="F87" s="19"/>
      <c r="G87" s="19"/>
      <c r="H87" s="25"/>
      <c r="I87" s="19"/>
      <c r="J87" s="19"/>
      <c r="K87" s="19"/>
      <c r="L87" s="19"/>
      <c r="M87" s="19"/>
      <c r="N87" s="19"/>
      <c r="O87" s="19"/>
      <c r="P87" s="19"/>
      <c r="Q87" s="19"/>
      <c r="R87" s="25"/>
      <c r="S87" s="19"/>
      <c r="T87" s="19"/>
    </row>
    <row r="88" spans="1:20" ht="15.75">
      <c r="A88" s="19"/>
      <c r="B88" s="19"/>
      <c r="C88" s="25"/>
      <c r="D88" s="19"/>
      <c r="E88" s="19"/>
      <c r="F88" s="19"/>
      <c r="G88" s="19"/>
      <c r="H88" s="25"/>
      <c r="I88" s="19"/>
      <c r="J88" s="19"/>
      <c r="K88" s="19"/>
      <c r="L88" s="19"/>
      <c r="M88" s="19"/>
      <c r="N88" s="19"/>
      <c r="O88" s="19"/>
      <c r="P88" s="19"/>
      <c r="Q88" s="19"/>
      <c r="R88" s="25"/>
      <c r="S88" s="19"/>
      <c r="T88" s="19"/>
    </row>
    <row r="89" spans="1:20" ht="15.75">
      <c r="A89" s="19"/>
      <c r="B89" s="19"/>
      <c r="C89" s="25"/>
      <c r="D89" s="19"/>
      <c r="E89" s="19"/>
      <c r="F89" s="19"/>
      <c r="G89" s="19"/>
      <c r="H89" s="25"/>
      <c r="I89" s="19"/>
      <c r="J89" s="19"/>
      <c r="K89" s="19"/>
      <c r="L89" s="19"/>
      <c r="M89" s="19"/>
      <c r="N89" s="19"/>
      <c r="O89" s="19"/>
      <c r="P89" s="19"/>
      <c r="Q89" s="19"/>
      <c r="R89" s="25"/>
      <c r="S89" s="19"/>
      <c r="T89" s="19"/>
    </row>
    <row r="90" spans="1:20" ht="15.75">
      <c r="A90" s="19"/>
      <c r="B90" s="19"/>
      <c r="C90" s="25"/>
      <c r="D90" s="19"/>
      <c r="E90" s="19"/>
      <c r="F90" s="19"/>
      <c r="G90" s="19"/>
      <c r="H90" s="25"/>
      <c r="I90" s="19"/>
      <c r="J90" s="19"/>
      <c r="K90" s="19"/>
      <c r="L90" s="19"/>
      <c r="M90" s="19"/>
      <c r="N90" s="19"/>
      <c r="O90" s="19"/>
      <c r="P90" s="19"/>
      <c r="Q90" s="19"/>
      <c r="R90" s="25"/>
      <c r="S90" s="19"/>
      <c r="T90" s="19"/>
    </row>
    <row r="91" spans="1:20" ht="15.75">
      <c r="A91" s="19"/>
      <c r="B91" s="19"/>
      <c r="C91" s="25"/>
      <c r="D91" s="19"/>
      <c r="E91" s="19"/>
      <c r="F91" s="19"/>
      <c r="G91" s="19"/>
      <c r="H91" s="25"/>
      <c r="I91" s="19"/>
      <c r="J91" s="19"/>
      <c r="K91" s="19"/>
      <c r="L91" s="19"/>
      <c r="M91" s="19"/>
      <c r="N91" s="19"/>
      <c r="O91" s="19"/>
      <c r="P91" s="19"/>
      <c r="Q91" s="19"/>
      <c r="R91" s="25"/>
      <c r="S91" s="19"/>
      <c r="T91" s="19"/>
    </row>
    <row r="92" spans="1:20" ht="15.75">
      <c r="A92" s="19"/>
      <c r="B92" s="19"/>
      <c r="C92" s="25"/>
      <c r="D92" s="19"/>
      <c r="E92" s="19"/>
      <c r="F92" s="19"/>
      <c r="G92" s="19"/>
      <c r="H92" s="25"/>
      <c r="I92" s="19"/>
      <c r="J92" s="19"/>
      <c r="K92" s="19"/>
      <c r="L92" s="19"/>
      <c r="M92" s="19"/>
      <c r="N92" s="19"/>
      <c r="O92" s="19"/>
      <c r="P92" s="19"/>
      <c r="Q92" s="19"/>
      <c r="R92" s="25"/>
      <c r="S92" s="19"/>
      <c r="T92" s="19"/>
    </row>
    <row r="93" spans="1:20" ht="15.75">
      <c r="A93" s="19"/>
      <c r="B93" s="19"/>
      <c r="C93" s="25"/>
      <c r="D93" s="19"/>
      <c r="E93" s="19"/>
      <c r="F93" s="19"/>
      <c r="G93" s="19"/>
      <c r="H93" s="25"/>
      <c r="I93" s="19"/>
      <c r="J93" s="19"/>
      <c r="K93" s="19"/>
      <c r="L93" s="19"/>
      <c r="M93" s="19"/>
      <c r="N93" s="19"/>
      <c r="O93" s="19"/>
      <c r="P93" s="19"/>
      <c r="Q93" s="19"/>
      <c r="R93" s="25"/>
      <c r="S93" s="19"/>
      <c r="T93" s="19"/>
    </row>
    <row r="94" spans="1:20" ht="15.75">
      <c r="A94" s="19"/>
      <c r="B94" s="19"/>
      <c r="C94" s="25"/>
      <c r="D94" s="19"/>
      <c r="E94" s="19"/>
      <c r="F94" s="19"/>
      <c r="G94" s="19"/>
      <c r="H94" s="25"/>
      <c r="I94" s="19"/>
      <c r="J94" s="19"/>
      <c r="K94" s="19"/>
      <c r="L94" s="19"/>
      <c r="M94" s="19"/>
      <c r="N94" s="19"/>
      <c r="O94" s="19"/>
      <c r="P94" s="19"/>
      <c r="Q94" s="19"/>
      <c r="R94" s="25"/>
      <c r="S94" s="19"/>
      <c r="T94" s="19"/>
    </row>
    <row r="95" spans="1:20" ht="15.75">
      <c r="A95" s="19"/>
      <c r="B95" s="19"/>
      <c r="C95" s="25"/>
      <c r="D95" s="19"/>
      <c r="E95" s="19"/>
      <c r="F95" s="19"/>
      <c r="G95" s="19"/>
      <c r="H95" s="25"/>
      <c r="I95" s="19"/>
      <c r="J95" s="19"/>
      <c r="K95" s="19"/>
      <c r="L95" s="19"/>
      <c r="M95" s="19"/>
      <c r="N95" s="19"/>
      <c r="O95" s="19"/>
      <c r="P95" s="19"/>
      <c r="Q95" s="19"/>
      <c r="R95" s="25"/>
      <c r="S95" s="19"/>
      <c r="T95" s="19"/>
    </row>
    <row r="96" spans="1:20" ht="15.75">
      <c r="A96" s="19"/>
      <c r="B96" s="19"/>
      <c r="C96" s="25"/>
      <c r="D96" s="19"/>
      <c r="E96" s="19"/>
      <c r="F96" s="19"/>
      <c r="G96" s="19"/>
      <c r="H96" s="25"/>
      <c r="I96" s="19"/>
      <c r="J96" s="19"/>
      <c r="K96" s="19"/>
      <c r="L96" s="19"/>
      <c r="M96" s="19"/>
      <c r="N96" s="19"/>
      <c r="O96" s="19"/>
      <c r="P96" s="19"/>
      <c r="Q96" s="19"/>
      <c r="R96" s="25"/>
      <c r="S96" s="19"/>
      <c r="T96" s="19"/>
    </row>
    <row r="97" spans="1:20" ht="15.75">
      <c r="A97" s="19"/>
      <c r="B97" s="19"/>
      <c r="C97" s="25"/>
      <c r="D97" s="19"/>
      <c r="E97" s="19"/>
      <c r="F97" s="19"/>
      <c r="G97" s="19"/>
      <c r="H97" s="25"/>
      <c r="I97" s="19"/>
      <c r="J97" s="19"/>
      <c r="K97" s="19"/>
      <c r="L97" s="19"/>
      <c r="M97" s="19"/>
      <c r="N97" s="19"/>
      <c r="O97" s="19"/>
      <c r="P97" s="19"/>
      <c r="Q97" s="19"/>
      <c r="R97" s="25"/>
      <c r="S97" s="19"/>
      <c r="T97" s="19"/>
    </row>
    <row r="98" spans="1:20" ht="15.75">
      <c r="A98" s="19"/>
      <c r="B98" s="19"/>
      <c r="C98" s="25"/>
      <c r="D98" s="19"/>
      <c r="E98" s="19"/>
      <c r="F98" s="19"/>
      <c r="G98" s="19"/>
      <c r="H98" s="25"/>
      <c r="I98" s="19"/>
      <c r="J98" s="19"/>
      <c r="K98" s="19"/>
      <c r="L98" s="19"/>
      <c r="M98" s="19"/>
      <c r="N98" s="19"/>
      <c r="O98" s="19"/>
      <c r="P98" s="19"/>
      <c r="Q98" s="19"/>
      <c r="R98" s="25"/>
      <c r="S98" s="19"/>
      <c r="T98" s="19"/>
    </row>
    <row r="99" spans="1:20" ht="15.75">
      <c r="A99" s="19"/>
      <c r="B99" s="19"/>
      <c r="C99" s="25"/>
      <c r="D99" s="19"/>
      <c r="E99" s="19"/>
      <c r="F99" s="19"/>
      <c r="G99" s="19"/>
      <c r="H99" s="25"/>
      <c r="I99" s="19"/>
      <c r="J99" s="19"/>
      <c r="K99" s="19"/>
      <c r="L99" s="19"/>
      <c r="M99" s="19"/>
      <c r="N99" s="19"/>
      <c r="O99" s="19"/>
      <c r="P99" s="19"/>
      <c r="Q99" s="19"/>
      <c r="R99" s="25"/>
      <c r="S99" s="19"/>
      <c r="T99" s="19"/>
    </row>
    <row r="100" spans="1:20" ht="15.75">
      <c r="A100" s="19"/>
      <c r="B100" s="19"/>
      <c r="C100" s="25"/>
      <c r="D100" s="19"/>
      <c r="E100" s="19"/>
      <c r="F100" s="19"/>
      <c r="G100" s="19"/>
      <c r="H100" s="25"/>
      <c r="I100" s="19"/>
      <c r="J100" s="19"/>
      <c r="K100" s="19"/>
      <c r="L100" s="19"/>
      <c r="M100" s="19"/>
      <c r="N100" s="19"/>
      <c r="O100" s="19"/>
      <c r="P100" s="19"/>
      <c r="Q100" s="19"/>
      <c r="R100" s="25"/>
      <c r="S100" s="19"/>
      <c r="T100" s="19"/>
    </row>
    <row r="101" spans="1:20" ht="15.75">
      <c r="A101" s="19"/>
      <c r="B101" s="19"/>
      <c r="C101" s="25"/>
      <c r="D101" s="19"/>
      <c r="E101" s="19"/>
      <c r="F101" s="19"/>
      <c r="G101" s="19"/>
      <c r="H101" s="25"/>
      <c r="I101" s="19"/>
      <c r="J101" s="19"/>
      <c r="K101" s="19"/>
      <c r="L101" s="19"/>
      <c r="M101" s="19"/>
      <c r="N101" s="19"/>
      <c r="O101" s="19"/>
      <c r="P101" s="19"/>
      <c r="Q101" s="19"/>
      <c r="R101" s="25"/>
      <c r="S101" s="19"/>
      <c r="T101" s="19"/>
    </row>
    <row r="102" spans="1:20" ht="15.75">
      <c r="A102" s="19"/>
      <c r="B102" s="19"/>
      <c r="C102" s="25"/>
      <c r="D102" s="19"/>
      <c r="E102" s="19"/>
      <c r="F102" s="19"/>
      <c r="G102" s="19"/>
      <c r="H102" s="25"/>
      <c r="I102" s="19"/>
      <c r="J102" s="19"/>
      <c r="K102" s="19"/>
      <c r="L102" s="19"/>
      <c r="M102" s="19"/>
      <c r="N102" s="19"/>
      <c r="O102" s="19"/>
      <c r="P102" s="19"/>
      <c r="Q102" s="19"/>
      <c r="R102" s="25"/>
      <c r="S102" s="19"/>
      <c r="T102" s="19"/>
    </row>
    <row r="103" spans="1:20" ht="15.75">
      <c r="A103" s="19"/>
      <c r="B103" s="19"/>
      <c r="C103" s="25"/>
      <c r="D103" s="19"/>
      <c r="E103" s="19"/>
      <c r="F103" s="19"/>
      <c r="G103" s="19"/>
      <c r="H103" s="25"/>
      <c r="I103" s="19"/>
      <c r="J103" s="19"/>
      <c r="K103" s="19"/>
      <c r="L103" s="19"/>
      <c r="M103" s="19"/>
      <c r="N103" s="19"/>
      <c r="O103" s="19"/>
      <c r="P103" s="19"/>
      <c r="Q103" s="19"/>
      <c r="R103" s="25"/>
      <c r="S103" s="19"/>
      <c r="T103" s="19"/>
    </row>
    <row r="104" spans="1:20" ht="15.75">
      <c r="A104" s="19"/>
      <c r="B104" s="19"/>
      <c r="C104" s="25"/>
      <c r="D104" s="19"/>
      <c r="E104" s="19"/>
      <c r="F104" s="19"/>
      <c r="G104" s="19"/>
      <c r="H104" s="25"/>
      <c r="I104" s="19"/>
      <c r="J104" s="19"/>
      <c r="K104" s="19"/>
      <c r="L104" s="19"/>
      <c r="M104" s="19"/>
      <c r="N104" s="19"/>
      <c r="O104" s="19"/>
      <c r="P104" s="19"/>
      <c r="Q104" s="19"/>
      <c r="R104" s="25"/>
      <c r="S104" s="19"/>
      <c r="T104" s="16"/>
    </row>
    <row r="105" spans="1:20" ht="15.75">
      <c r="A105" s="19"/>
      <c r="B105" s="19"/>
      <c r="C105" s="25"/>
      <c r="D105" s="19"/>
      <c r="E105" s="19"/>
      <c r="F105" s="19"/>
      <c r="G105" s="19"/>
      <c r="H105" s="25"/>
      <c r="I105" s="19"/>
      <c r="J105" s="19"/>
      <c r="K105" s="19"/>
      <c r="L105" s="19"/>
      <c r="M105" s="19"/>
      <c r="N105" s="19"/>
      <c r="O105" s="19"/>
      <c r="P105" s="19"/>
      <c r="Q105" s="19"/>
      <c r="R105" s="25"/>
      <c r="S105" s="19"/>
      <c r="T105" s="16"/>
    </row>
    <row r="106" spans="1:20" ht="15.75">
      <c r="A106" s="19"/>
      <c r="B106" s="19"/>
      <c r="C106" s="25"/>
      <c r="D106" s="19"/>
      <c r="E106" s="19"/>
      <c r="F106" s="19"/>
      <c r="G106" s="19"/>
      <c r="H106" s="25"/>
      <c r="I106" s="19"/>
      <c r="J106" s="19"/>
      <c r="K106" s="19"/>
      <c r="L106" s="19"/>
      <c r="M106" s="19"/>
      <c r="N106" s="19"/>
      <c r="O106" s="19"/>
      <c r="P106" s="19"/>
      <c r="Q106" s="19"/>
      <c r="R106" s="25"/>
      <c r="S106" s="19"/>
      <c r="T106" s="16"/>
    </row>
    <row r="107" spans="1:20" ht="15.75">
      <c r="A107" s="19"/>
      <c r="B107" s="19"/>
      <c r="C107" s="25"/>
      <c r="D107" s="19"/>
      <c r="E107" s="19"/>
      <c r="F107" s="19"/>
      <c r="G107" s="19"/>
      <c r="H107" s="25"/>
      <c r="I107" s="19"/>
      <c r="J107" s="19"/>
      <c r="K107" s="19"/>
      <c r="L107" s="19"/>
      <c r="M107" s="19"/>
      <c r="N107" s="19"/>
      <c r="O107" s="19"/>
      <c r="P107" s="19"/>
      <c r="Q107" s="19"/>
      <c r="R107" s="25"/>
      <c r="S107" s="19"/>
      <c r="T107" s="16"/>
    </row>
    <row r="108" spans="1:20" ht="15.75">
      <c r="A108" s="19"/>
      <c r="B108" s="19"/>
      <c r="C108" s="25"/>
      <c r="D108" s="19"/>
      <c r="E108" s="19"/>
      <c r="F108" s="19"/>
      <c r="G108" s="19"/>
      <c r="H108" s="25"/>
      <c r="I108" s="19"/>
      <c r="J108" s="19"/>
      <c r="K108" s="19"/>
      <c r="L108" s="19"/>
      <c r="M108" s="19"/>
      <c r="N108" s="19"/>
      <c r="O108" s="19"/>
      <c r="P108" s="19"/>
      <c r="Q108" s="19"/>
      <c r="R108" s="25"/>
      <c r="S108" s="19"/>
      <c r="T108" s="16"/>
    </row>
    <row r="109" spans="1:20" ht="15.75">
      <c r="A109" s="19"/>
      <c r="B109" s="19"/>
      <c r="C109" s="25"/>
      <c r="D109" s="19"/>
      <c r="E109" s="19"/>
      <c r="F109" s="19"/>
      <c r="G109" s="19"/>
      <c r="H109" s="25"/>
      <c r="I109" s="19"/>
      <c r="J109" s="19"/>
      <c r="K109" s="19"/>
      <c r="L109" s="19"/>
      <c r="M109" s="19"/>
      <c r="N109" s="19"/>
      <c r="O109" s="19"/>
      <c r="P109" s="19"/>
      <c r="Q109" s="19"/>
      <c r="R109" s="25"/>
      <c r="S109" s="19"/>
      <c r="T109" s="16"/>
    </row>
    <row r="110" spans="1:20" ht="15.75">
      <c r="A110" s="19"/>
      <c r="B110" s="19"/>
      <c r="C110" s="25"/>
      <c r="D110" s="19"/>
      <c r="E110" s="19"/>
      <c r="F110" s="19"/>
      <c r="G110" s="19"/>
      <c r="H110" s="25"/>
      <c r="I110" s="19"/>
      <c r="J110" s="19"/>
      <c r="K110" s="19"/>
      <c r="L110" s="19"/>
      <c r="M110" s="19"/>
      <c r="N110" s="19"/>
      <c r="O110" s="19"/>
      <c r="P110" s="19"/>
      <c r="Q110" s="19"/>
      <c r="R110" s="25"/>
      <c r="S110" s="19"/>
    </row>
    <row r="111" spans="1:20" ht="15.75">
      <c r="A111" s="19"/>
      <c r="B111" s="19"/>
      <c r="C111" s="25"/>
      <c r="D111" s="19"/>
      <c r="E111" s="19"/>
      <c r="F111" s="19"/>
      <c r="G111" s="19"/>
      <c r="H111" s="25"/>
      <c r="I111" s="19"/>
      <c r="J111" s="19"/>
      <c r="K111" s="19"/>
      <c r="L111" s="19"/>
      <c r="M111" s="19"/>
      <c r="N111" s="19"/>
      <c r="O111" s="19"/>
      <c r="P111" s="19"/>
      <c r="Q111" s="19"/>
      <c r="R111" s="25"/>
      <c r="S111" s="19"/>
    </row>
    <row r="112" spans="1:20" ht="15.75">
      <c r="A112" s="19"/>
      <c r="B112" s="19"/>
      <c r="C112" s="25"/>
      <c r="D112" s="19"/>
      <c r="E112" s="19"/>
      <c r="F112" s="19"/>
      <c r="G112" s="19"/>
      <c r="H112" s="25"/>
      <c r="I112" s="19"/>
      <c r="J112" s="19"/>
      <c r="K112" s="19"/>
      <c r="L112" s="19"/>
      <c r="M112" s="19"/>
      <c r="N112" s="19"/>
      <c r="O112" s="19"/>
      <c r="P112" s="19"/>
      <c r="Q112" s="19"/>
      <c r="R112" s="25"/>
      <c r="S112" s="19"/>
    </row>
    <row r="113" spans="1:19" ht="15.75">
      <c r="A113" s="19"/>
      <c r="B113" s="19"/>
      <c r="C113" s="25"/>
      <c r="D113" s="19"/>
      <c r="E113" s="19"/>
      <c r="F113" s="19"/>
      <c r="G113" s="19"/>
      <c r="H113" s="25"/>
      <c r="I113" s="19"/>
      <c r="J113" s="19"/>
      <c r="K113" s="19"/>
      <c r="L113" s="19"/>
      <c r="M113" s="19"/>
      <c r="N113" s="19"/>
      <c r="O113" s="19"/>
      <c r="P113" s="19"/>
      <c r="Q113" s="19"/>
      <c r="R113" s="25"/>
      <c r="S113" s="19"/>
    </row>
    <row r="114" spans="1:19" ht="15.75">
      <c r="A114" s="19"/>
      <c r="B114" s="19"/>
      <c r="C114" s="25"/>
      <c r="D114" s="19"/>
      <c r="E114" s="19"/>
      <c r="F114" s="19"/>
      <c r="G114" s="19"/>
      <c r="H114" s="25"/>
      <c r="I114" s="19"/>
      <c r="J114" s="19"/>
      <c r="K114" s="19"/>
      <c r="L114" s="19"/>
      <c r="M114" s="19"/>
      <c r="N114" s="19"/>
      <c r="O114" s="19"/>
      <c r="P114" s="19"/>
      <c r="Q114" s="19"/>
      <c r="R114" s="25"/>
      <c r="S114" s="19"/>
    </row>
    <row r="115" spans="1:19" ht="15.75">
      <c r="A115" s="19"/>
      <c r="B115" s="19"/>
      <c r="C115" s="25"/>
      <c r="D115" s="19"/>
      <c r="E115" s="19"/>
      <c r="F115" s="19"/>
      <c r="G115" s="19"/>
      <c r="H115" s="25"/>
      <c r="I115" s="19"/>
      <c r="J115" s="19"/>
      <c r="K115" s="19"/>
      <c r="L115" s="19"/>
      <c r="M115" s="19"/>
      <c r="N115" s="19"/>
      <c r="O115" s="19"/>
      <c r="P115" s="19"/>
      <c r="Q115" s="19"/>
      <c r="R115" s="25"/>
      <c r="S115" s="19"/>
    </row>
    <row r="116" spans="1:19" ht="15.75">
      <c r="A116" s="19"/>
      <c r="B116" s="19"/>
      <c r="C116" s="25"/>
      <c r="D116" s="19"/>
      <c r="E116" s="19"/>
      <c r="F116" s="19"/>
      <c r="G116" s="19"/>
      <c r="H116" s="25"/>
      <c r="I116" s="19"/>
      <c r="J116" s="19"/>
      <c r="K116" s="19"/>
      <c r="L116" s="19"/>
      <c r="M116" s="19"/>
      <c r="N116" s="19"/>
      <c r="O116" s="19"/>
      <c r="P116" s="19"/>
      <c r="Q116" s="19"/>
      <c r="R116" s="25"/>
      <c r="S116" s="19"/>
    </row>
    <row r="117" spans="1:19" ht="15.75">
      <c r="A117" s="19"/>
      <c r="B117" s="19"/>
      <c r="C117" s="25"/>
      <c r="D117" s="19"/>
      <c r="E117" s="19"/>
      <c r="F117" s="19"/>
      <c r="G117" s="19"/>
      <c r="H117" s="25"/>
      <c r="I117" s="19"/>
      <c r="J117" s="19"/>
      <c r="K117" s="19"/>
      <c r="L117" s="19"/>
      <c r="M117" s="19"/>
      <c r="N117" s="19"/>
      <c r="O117" s="19"/>
      <c r="P117" s="19"/>
      <c r="Q117" s="19"/>
      <c r="R117" s="25"/>
      <c r="S117" s="19"/>
    </row>
    <row r="118" spans="1:19" ht="15.75">
      <c r="A118" s="19"/>
      <c r="B118" s="19"/>
      <c r="C118" s="25"/>
      <c r="D118" s="19"/>
      <c r="E118" s="19"/>
      <c r="F118" s="19"/>
      <c r="G118" s="19"/>
      <c r="H118" s="25"/>
      <c r="I118" s="19"/>
      <c r="J118" s="19"/>
      <c r="K118" s="19"/>
      <c r="L118" s="19"/>
      <c r="M118" s="19"/>
      <c r="N118" s="19"/>
      <c r="O118" s="19"/>
      <c r="P118" s="19"/>
      <c r="Q118" s="19"/>
      <c r="R118" s="25"/>
      <c r="S118" s="19"/>
    </row>
    <row r="119" spans="1:19" ht="15.75">
      <c r="A119" s="19"/>
      <c r="B119" s="19"/>
      <c r="C119" s="25"/>
      <c r="D119" s="19"/>
      <c r="E119" s="19"/>
      <c r="F119" s="19"/>
      <c r="G119" s="19"/>
      <c r="H119" s="25"/>
      <c r="I119" s="19"/>
      <c r="J119" s="19"/>
      <c r="K119" s="19"/>
      <c r="L119" s="19"/>
      <c r="M119" s="19"/>
      <c r="N119" s="19"/>
      <c r="O119" s="19"/>
      <c r="P119" s="19"/>
      <c r="Q119" s="19"/>
      <c r="R119" s="25"/>
      <c r="S119" s="19"/>
    </row>
    <row r="120" spans="1:19" ht="15.75">
      <c r="A120" s="19"/>
      <c r="B120" s="19"/>
      <c r="C120" s="25"/>
      <c r="D120" s="19"/>
      <c r="E120" s="19"/>
      <c r="F120" s="19"/>
      <c r="G120" s="19"/>
      <c r="H120" s="25"/>
      <c r="I120" s="19"/>
      <c r="J120" s="19"/>
      <c r="K120" s="19"/>
      <c r="L120" s="19"/>
      <c r="M120" s="19"/>
      <c r="N120" s="19"/>
      <c r="O120" s="19"/>
      <c r="P120" s="19"/>
      <c r="Q120" s="19"/>
      <c r="R120" s="25"/>
      <c r="S120" s="19"/>
    </row>
    <row r="121" spans="1:19" ht="15.75">
      <c r="A121" s="19"/>
      <c r="B121" s="19"/>
      <c r="C121" s="25"/>
      <c r="D121" s="19"/>
      <c r="E121" s="19"/>
      <c r="F121" s="19"/>
      <c r="G121" s="19"/>
      <c r="H121" s="25"/>
      <c r="I121" s="19"/>
      <c r="J121" s="19"/>
      <c r="K121" s="19"/>
      <c r="L121" s="19"/>
      <c r="M121" s="19"/>
      <c r="N121" s="19"/>
      <c r="O121" s="19"/>
      <c r="P121" s="19"/>
      <c r="Q121" s="19"/>
      <c r="R121" s="25"/>
      <c r="S121" s="19"/>
    </row>
    <row r="122" spans="1:19" ht="15.75">
      <c r="A122" s="19"/>
      <c r="B122" s="19"/>
      <c r="C122" s="25"/>
      <c r="D122" s="19"/>
      <c r="E122" s="19"/>
      <c r="F122" s="19"/>
      <c r="G122" s="19"/>
      <c r="H122" s="25"/>
      <c r="I122" s="19"/>
      <c r="J122" s="19"/>
      <c r="K122" s="19"/>
      <c r="L122" s="19"/>
      <c r="M122" s="19"/>
      <c r="N122" s="19"/>
      <c r="O122" s="19"/>
      <c r="P122" s="19"/>
      <c r="Q122" s="19"/>
      <c r="R122" s="25"/>
      <c r="S122" s="19"/>
    </row>
    <row r="123" spans="1:19" ht="15.75">
      <c r="A123" s="19"/>
      <c r="B123" s="19"/>
      <c r="C123" s="25"/>
      <c r="D123" s="19"/>
      <c r="E123" s="19"/>
      <c r="F123" s="19"/>
      <c r="G123" s="19"/>
      <c r="H123" s="25"/>
      <c r="I123" s="19"/>
      <c r="J123" s="19"/>
      <c r="K123" s="19"/>
      <c r="L123" s="19"/>
      <c r="M123" s="19"/>
      <c r="N123" s="19"/>
      <c r="O123" s="19"/>
      <c r="P123" s="19"/>
      <c r="Q123" s="19"/>
      <c r="R123" s="25"/>
      <c r="S123" s="19"/>
    </row>
    <row r="124" spans="1:19" ht="15.75">
      <c r="A124" s="19"/>
      <c r="B124" s="19"/>
      <c r="C124" s="25"/>
      <c r="D124" s="19"/>
      <c r="E124" s="19"/>
      <c r="F124" s="19"/>
      <c r="G124" s="19"/>
      <c r="H124" s="25"/>
      <c r="I124" s="19"/>
      <c r="J124" s="19"/>
      <c r="K124" s="19"/>
      <c r="L124" s="19"/>
      <c r="M124" s="19"/>
      <c r="N124" s="19"/>
      <c r="O124" s="19"/>
      <c r="P124" s="19"/>
      <c r="Q124" s="19"/>
      <c r="R124" s="25"/>
      <c r="S124" s="19"/>
    </row>
    <row r="125" spans="1:19" ht="15.75">
      <c r="A125" s="19"/>
      <c r="B125" s="19"/>
      <c r="C125" s="25"/>
      <c r="D125" s="19"/>
      <c r="E125" s="19"/>
      <c r="F125" s="19"/>
      <c r="G125" s="19"/>
      <c r="H125" s="25"/>
      <c r="I125" s="19"/>
      <c r="J125" s="19"/>
      <c r="K125" s="19"/>
      <c r="L125" s="19"/>
      <c r="M125" s="19"/>
      <c r="N125" s="19"/>
      <c r="O125" s="19"/>
      <c r="P125" s="19"/>
      <c r="Q125" s="19"/>
      <c r="R125" s="25"/>
      <c r="S125" s="19"/>
    </row>
    <row r="126" spans="1:19" ht="15.75">
      <c r="A126" s="19"/>
      <c r="B126" s="19"/>
      <c r="C126" s="25"/>
      <c r="D126" s="19"/>
      <c r="E126" s="19"/>
      <c r="F126" s="19"/>
      <c r="G126" s="19"/>
      <c r="H126" s="25"/>
      <c r="I126" s="19"/>
      <c r="J126" s="19"/>
      <c r="K126" s="19"/>
      <c r="L126" s="19"/>
      <c r="M126" s="19"/>
      <c r="N126" s="19"/>
      <c r="O126" s="19"/>
      <c r="P126" s="19"/>
      <c r="Q126" s="19"/>
      <c r="R126" s="25"/>
      <c r="S126" s="19"/>
    </row>
    <row r="127" spans="1:19" ht="15.75">
      <c r="A127" s="19"/>
      <c r="B127" s="19"/>
      <c r="C127" s="25"/>
      <c r="D127" s="19"/>
      <c r="E127" s="19"/>
      <c r="F127" s="19"/>
      <c r="G127" s="19"/>
      <c r="H127" s="25"/>
      <c r="I127" s="19"/>
      <c r="J127" s="19"/>
      <c r="K127" s="19"/>
      <c r="L127" s="19"/>
      <c r="M127" s="19"/>
      <c r="N127" s="19"/>
      <c r="O127" s="19"/>
      <c r="P127" s="19"/>
      <c r="Q127" s="19"/>
      <c r="R127" s="25"/>
      <c r="S127" s="19"/>
    </row>
    <row r="128" spans="1:19" ht="15.75">
      <c r="A128" s="19"/>
      <c r="B128" s="19"/>
      <c r="C128" s="25"/>
      <c r="D128" s="19"/>
      <c r="E128" s="19"/>
      <c r="F128" s="19"/>
      <c r="G128" s="19"/>
      <c r="H128" s="25"/>
      <c r="I128" s="19"/>
      <c r="J128" s="19"/>
      <c r="K128" s="19"/>
      <c r="L128" s="19"/>
      <c r="M128" s="19"/>
      <c r="N128" s="19"/>
      <c r="O128" s="19"/>
      <c r="P128" s="19"/>
      <c r="Q128" s="19"/>
      <c r="R128" s="25"/>
      <c r="S128" s="19"/>
    </row>
    <row r="129" spans="1:19" ht="15.75">
      <c r="A129" s="19"/>
      <c r="B129" s="19"/>
      <c r="C129" s="25"/>
      <c r="D129" s="19"/>
      <c r="E129" s="19"/>
      <c r="F129" s="19"/>
      <c r="G129" s="19"/>
      <c r="H129" s="25"/>
      <c r="I129" s="19"/>
      <c r="J129" s="19"/>
      <c r="K129" s="19"/>
      <c r="L129" s="19"/>
      <c r="M129" s="19"/>
      <c r="N129" s="19"/>
      <c r="O129" s="19"/>
      <c r="P129" s="19"/>
      <c r="Q129" s="19"/>
      <c r="R129" s="25"/>
      <c r="S129" s="19"/>
    </row>
    <row r="130" spans="1:19" ht="15.75">
      <c r="A130" s="19"/>
      <c r="B130" s="19"/>
      <c r="C130" s="25"/>
      <c r="D130" s="19"/>
      <c r="E130" s="19"/>
      <c r="F130" s="19"/>
      <c r="G130" s="19"/>
      <c r="H130" s="25"/>
      <c r="I130" s="19"/>
      <c r="J130" s="19"/>
      <c r="K130" s="19"/>
      <c r="L130" s="19"/>
      <c r="M130" s="19"/>
      <c r="N130" s="19"/>
      <c r="O130" s="19"/>
      <c r="P130" s="19"/>
      <c r="Q130" s="19"/>
      <c r="R130" s="25"/>
      <c r="S130" s="19"/>
    </row>
    <row r="131" spans="1:19" ht="15.75">
      <c r="A131" s="19"/>
      <c r="B131" s="19"/>
      <c r="C131" s="25"/>
      <c r="D131" s="19"/>
      <c r="E131" s="19"/>
      <c r="F131" s="19"/>
      <c r="G131" s="19"/>
      <c r="H131" s="25"/>
      <c r="I131" s="19"/>
      <c r="J131" s="19"/>
      <c r="K131" s="19"/>
      <c r="L131" s="19"/>
      <c r="M131" s="19"/>
      <c r="N131" s="19"/>
      <c r="O131" s="19"/>
      <c r="P131" s="19"/>
      <c r="Q131" s="19"/>
      <c r="R131" s="25"/>
      <c r="S131" s="19"/>
    </row>
    <row r="132" spans="1:19" ht="15.75">
      <c r="A132" s="19"/>
      <c r="B132" s="19"/>
      <c r="C132" s="25"/>
      <c r="D132" s="19"/>
      <c r="E132" s="19"/>
      <c r="F132" s="19"/>
      <c r="G132" s="19"/>
      <c r="H132" s="25"/>
      <c r="I132" s="19"/>
      <c r="J132" s="19"/>
      <c r="K132" s="19"/>
      <c r="L132" s="19"/>
      <c r="M132" s="19"/>
      <c r="N132" s="19"/>
      <c r="O132" s="19"/>
      <c r="P132" s="19"/>
      <c r="Q132" s="19"/>
      <c r="R132" s="25"/>
      <c r="S132" s="19"/>
    </row>
    <row r="133" spans="1:19" ht="15.75">
      <c r="A133" s="19"/>
      <c r="B133" s="19"/>
      <c r="C133" s="25"/>
      <c r="D133" s="19"/>
      <c r="E133" s="19"/>
      <c r="F133" s="19"/>
      <c r="G133" s="19"/>
      <c r="H133" s="25"/>
      <c r="I133" s="19"/>
      <c r="J133" s="19"/>
      <c r="K133" s="19"/>
      <c r="L133" s="19"/>
      <c r="M133" s="19"/>
      <c r="N133" s="19"/>
      <c r="O133" s="19"/>
      <c r="P133" s="19"/>
      <c r="Q133" s="19"/>
      <c r="R133" s="25"/>
      <c r="S133" s="19"/>
    </row>
    <row r="134" spans="1:19" ht="15.75">
      <c r="A134" s="19"/>
      <c r="B134" s="19"/>
      <c r="C134" s="25"/>
      <c r="D134" s="19"/>
      <c r="E134" s="19"/>
      <c r="F134" s="19"/>
      <c r="G134" s="19"/>
      <c r="H134" s="25"/>
      <c r="I134" s="19"/>
      <c r="J134" s="19"/>
      <c r="K134" s="19"/>
      <c r="L134" s="19"/>
      <c r="M134" s="19"/>
      <c r="N134" s="19"/>
      <c r="O134" s="19"/>
      <c r="P134" s="19"/>
      <c r="Q134" s="19"/>
      <c r="R134" s="25"/>
      <c r="S134" s="19"/>
    </row>
    <row r="135" spans="1:19" ht="15.75">
      <c r="A135" s="19"/>
      <c r="B135" s="19"/>
      <c r="C135" s="25"/>
      <c r="D135" s="19"/>
      <c r="E135" s="19"/>
      <c r="F135" s="19"/>
      <c r="G135" s="19"/>
      <c r="H135" s="25"/>
      <c r="I135" s="19"/>
      <c r="J135" s="19"/>
      <c r="K135" s="19"/>
      <c r="L135" s="19"/>
      <c r="M135" s="19"/>
      <c r="N135" s="19"/>
      <c r="O135" s="19"/>
      <c r="P135" s="19"/>
      <c r="Q135" s="19"/>
      <c r="R135" s="25"/>
      <c r="S135" s="19"/>
    </row>
    <row r="136" spans="1:19" ht="15.75">
      <c r="A136" s="19"/>
      <c r="B136" s="19"/>
      <c r="C136" s="25"/>
      <c r="D136" s="19"/>
      <c r="E136" s="19"/>
      <c r="F136" s="19"/>
      <c r="G136" s="19"/>
      <c r="H136" s="25"/>
      <c r="I136" s="19"/>
      <c r="J136" s="19"/>
      <c r="K136" s="19"/>
      <c r="L136" s="19"/>
      <c r="M136" s="19"/>
      <c r="N136" s="19"/>
      <c r="O136" s="19"/>
      <c r="P136" s="19"/>
      <c r="Q136" s="19"/>
      <c r="R136" s="25"/>
      <c r="S136" s="19"/>
    </row>
    <row r="137" spans="1:19" ht="15.75">
      <c r="A137" s="19"/>
      <c r="B137" s="19"/>
      <c r="C137" s="25"/>
      <c r="D137" s="19"/>
      <c r="E137" s="19"/>
      <c r="F137" s="19"/>
      <c r="G137" s="19"/>
      <c r="H137" s="25"/>
      <c r="I137" s="19"/>
      <c r="J137" s="19"/>
      <c r="K137" s="19"/>
      <c r="L137" s="19"/>
      <c r="M137" s="19"/>
      <c r="N137" s="19"/>
      <c r="O137" s="19"/>
      <c r="P137" s="19"/>
      <c r="Q137" s="19"/>
      <c r="R137" s="25"/>
      <c r="S137" s="19"/>
    </row>
    <row r="138" spans="1:19" ht="15.75">
      <c r="A138" s="19"/>
      <c r="B138" s="19"/>
      <c r="C138" s="25"/>
      <c r="D138" s="19"/>
      <c r="E138" s="19"/>
      <c r="F138" s="19"/>
      <c r="G138" s="19"/>
      <c r="H138" s="25"/>
      <c r="I138" s="19"/>
      <c r="J138" s="19"/>
      <c r="K138" s="19"/>
      <c r="L138" s="19"/>
      <c r="M138" s="19"/>
      <c r="N138" s="19"/>
      <c r="O138" s="19"/>
      <c r="P138" s="19"/>
      <c r="Q138" s="19"/>
      <c r="R138" s="25"/>
      <c r="S138" s="19"/>
    </row>
    <row r="139" spans="1:19" ht="15.75">
      <c r="A139" s="19"/>
      <c r="B139" s="19"/>
      <c r="C139" s="25"/>
      <c r="D139" s="19"/>
      <c r="E139" s="19"/>
      <c r="F139" s="19"/>
      <c r="G139" s="19"/>
      <c r="H139" s="25"/>
      <c r="I139" s="19"/>
      <c r="J139" s="19"/>
      <c r="K139" s="19"/>
      <c r="L139" s="19"/>
      <c r="M139" s="19"/>
      <c r="N139" s="19"/>
      <c r="O139" s="19"/>
      <c r="P139" s="19"/>
      <c r="Q139" s="19"/>
      <c r="R139" s="25"/>
      <c r="S139" s="19"/>
    </row>
    <row r="140" spans="1:19" ht="15.75">
      <c r="A140" s="19"/>
      <c r="B140" s="19"/>
      <c r="C140" s="25"/>
      <c r="D140" s="19"/>
      <c r="E140" s="19"/>
      <c r="F140" s="19"/>
      <c r="G140" s="19"/>
      <c r="H140" s="25"/>
      <c r="I140" s="19"/>
      <c r="J140" s="19"/>
      <c r="K140" s="19"/>
      <c r="L140" s="19"/>
      <c r="M140" s="19"/>
      <c r="N140" s="19"/>
      <c r="O140" s="19"/>
      <c r="P140" s="19"/>
      <c r="Q140" s="19"/>
      <c r="R140" s="25"/>
      <c r="S140" s="19"/>
    </row>
    <row r="141" spans="1:19" ht="15.75">
      <c r="A141" s="19"/>
      <c r="B141" s="19"/>
      <c r="C141" s="25"/>
      <c r="D141" s="19"/>
      <c r="E141" s="19"/>
      <c r="F141" s="19"/>
      <c r="G141" s="19"/>
      <c r="H141" s="25"/>
      <c r="I141" s="19"/>
      <c r="J141" s="19"/>
      <c r="K141" s="19"/>
      <c r="L141" s="19"/>
      <c r="M141" s="19"/>
      <c r="N141" s="19"/>
      <c r="O141" s="19"/>
      <c r="P141" s="19"/>
      <c r="Q141" s="19"/>
      <c r="R141" s="25"/>
      <c r="S141" s="19"/>
    </row>
    <row r="142" spans="1:19" ht="15.75">
      <c r="A142" s="19"/>
      <c r="B142" s="19"/>
      <c r="C142" s="25"/>
      <c r="D142" s="19"/>
      <c r="E142" s="19"/>
      <c r="F142" s="19"/>
      <c r="G142" s="19"/>
      <c r="H142" s="25"/>
      <c r="I142" s="19"/>
      <c r="J142" s="19"/>
      <c r="K142" s="19"/>
      <c r="L142" s="19"/>
      <c r="M142" s="19"/>
      <c r="N142" s="19"/>
      <c r="O142" s="19"/>
      <c r="P142" s="19"/>
      <c r="Q142" s="19"/>
      <c r="R142" s="25"/>
      <c r="S142" s="19"/>
    </row>
    <row r="143" spans="1:19" ht="15.75">
      <c r="A143" s="19"/>
      <c r="B143" s="19"/>
      <c r="C143" s="25"/>
      <c r="D143" s="19"/>
      <c r="E143" s="19"/>
      <c r="F143" s="19"/>
      <c r="G143" s="19"/>
      <c r="H143" s="25"/>
      <c r="I143" s="19"/>
      <c r="J143" s="19"/>
      <c r="K143" s="19"/>
      <c r="L143" s="19"/>
      <c r="M143" s="19"/>
      <c r="N143" s="19"/>
      <c r="O143" s="19"/>
      <c r="P143" s="19"/>
      <c r="Q143" s="19"/>
      <c r="R143" s="25"/>
      <c r="S143" s="19"/>
    </row>
    <row r="144" spans="1:19" ht="15.75">
      <c r="A144" s="19"/>
      <c r="B144" s="19"/>
      <c r="C144" s="25"/>
      <c r="D144" s="19"/>
      <c r="E144" s="19"/>
      <c r="F144" s="19"/>
      <c r="G144" s="19"/>
      <c r="H144" s="25"/>
      <c r="I144" s="19"/>
      <c r="J144" s="19"/>
      <c r="K144" s="19"/>
      <c r="L144" s="19"/>
      <c r="M144" s="19"/>
      <c r="N144" s="19"/>
      <c r="O144" s="19"/>
      <c r="P144" s="19"/>
      <c r="Q144" s="19"/>
      <c r="R144" s="25"/>
      <c r="S144" s="19"/>
    </row>
    <row r="145" spans="1:19" ht="15.75">
      <c r="A145" s="19"/>
      <c r="B145" s="19"/>
      <c r="C145" s="25"/>
      <c r="D145" s="19"/>
      <c r="E145" s="19"/>
      <c r="F145" s="19"/>
      <c r="G145" s="19"/>
      <c r="H145" s="25"/>
      <c r="I145" s="19"/>
      <c r="J145" s="19"/>
      <c r="K145" s="19"/>
      <c r="L145" s="19"/>
      <c r="M145" s="19"/>
      <c r="N145" s="19"/>
      <c r="O145" s="19"/>
      <c r="P145" s="19"/>
      <c r="Q145" s="19"/>
      <c r="R145" s="25"/>
      <c r="S145" s="19"/>
    </row>
    <row r="146" spans="1:19" ht="15.75">
      <c r="A146" s="19"/>
      <c r="B146" s="19"/>
      <c r="C146" s="25"/>
      <c r="D146" s="19"/>
      <c r="E146" s="19"/>
      <c r="F146" s="19"/>
      <c r="G146" s="19"/>
      <c r="H146" s="25"/>
      <c r="I146" s="19"/>
      <c r="J146" s="19"/>
      <c r="K146" s="19"/>
      <c r="L146" s="19"/>
      <c r="M146" s="19"/>
      <c r="N146" s="19"/>
      <c r="O146" s="19"/>
      <c r="P146" s="19"/>
      <c r="Q146" s="19"/>
      <c r="R146" s="25"/>
      <c r="S146" s="19"/>
    </row>
    <row r="147" spans="1:19" ht="15.75">
      <c r="A147" s="19"/>
      <c r="B147" s="19"/>
      <c r="C147" s="25"/>
      <c r="D147" s="19"/>
      <c r="E147" s="19"/>
      <c r="F147" s="19"/>
      <c r="G147" s="19"/>
      <c r="H147" s="25"/>
      <c r="I147" s="19"/>
      <c r="J147" s="19"/>
      <c r="K147" s="19"/>
      <c r="L147" s="19"/>
      <c r="M147" s="19"/>
      <c r="N147" s="19"/>
      <c r="O147" s="19"/>
      <c r="P147" s="19"/>
      <c r="Q147" s="19"/>
      <c r="R147" s="25"/>
      <c r="S147" s="19"/>
    </row>
    <row r="148" spans="1:19" ht="15.75">
      <c r="A148" s="19"/>
      <c r="B148" s="19"/>
      <c r="C148" s="25"/>
      <c r="D148" s="19"/>
      <c r="E148" s="19"/>
      <c r="F148" s="19"/>
      <c r="G148" s="19"/>
      <c r="H148" s="25"/>
      <c r="I148" s="19"/>
      <c r="J148" s="19"/>
      <c r="K148" s="19"/>
      <c r="L148" s="19"/>
      <c r="M148" s="19"/>
      <c r="N148" s="19"/>
      <c r="O148" s="19"/>
      <c r="P148" s="19"/>
      <c r="Q148" s="19"/>
      <c r="R148" s="25"/>
      <c r="S148" s="19"/>
    </row>
    <row r="149" spans="1:19" ht="15.75">
      <c r="A149" s="19"/>
      <c r="B149" s="19"/>
      <c r="C149" s="25"/>
      <c r="D149" s="19"/>
      <c r="E149" s="19"/>
      <c r="F149" s="19"/>
      <c r="G149" s="19"/>
      <c r="H149" s="25"/>
      <c r="I149" s="19"/>
      <c r="J149" s="19"/>
      <c r="K149" s="19"/>
      <c r="L149" s="19"/>
      <c r="M149" s="19"/>
      <c r="N149" s="19"/>
      <c r="O149" s="19"/>
      <c r="P149" s="19"/>
      <c r="Q149" s="19"/>
      <c r="R149" s="25"/>
      <c r="S149" s="19"/>
    </row>
    <row r="150" spans="1:19" ht="15.75">
      <c r="A150" s="19"/>
      <c r="B150" s="19"/>
      <c r="C150" s="25"/>
      <c r="D150" s="19"/>
      <c r="E150" s="19"/>
      <c r="F150" s="19"/>
      <c r="G150" s="19"/>
      <c r="H150" s="25"/>
      <c r="I150" s="19"/>
      <c r="J150" s="19"/>
      <c r="K150" s="19"/>
      <c r="L150" s="19"/>
      <c r="M150" s="19"/>
      <c r="N150" s="19"/>
      <c r="O150" s="19"/>
      <c r="P150" s="19"/>
      <c r="Q150" s="19"/>
      <c r="R150" s="25"/>
      <c r="S150" s="19"/>
    </row>
    <row r="151" spans="1:19" ht="15.75">
      <c r="A151" s="19"/>
      <c r="B151" s="19"/>
      <c r="C151" s="25"/>
      <c r="D151" s="19"/>
      <c r="E151" s="19"/>
      <c r="F151" s="19"/>
      <c r="G151" s="19"/>
      <c r="H151" s="25"/>
      <c r="I151" s="19"/>
      <c r="J151" s="19"/>
      <c r="K151" s="19"/>
      <c r="L151" s="19"/>
      <c r="M151" s="19"/>
      <c r="N151" s="19"/>
      <c r="O151" s="19"/>
      <c r="P151" s="19"/>
      <c r="Q151" s="19"/>
      <c r="R151" s="25"/>
      <c r="S151" s="19"/>
    </row>
    <row r="152" spans="1:19" ht="15.75">
      <c r="A152" s="19"/>
      <c r="B152" s="19"/>
      <c r="C152" s="25"/>
      <c r="D152" s="19"/>
      <c r="E152" s="19"/>
      <c r="F152" s="19"/>
      <c r="G152" s="19"/>
      <c r="H152" s="25"/>
      <c r="I152" s="19"/>
      <c r="J152" s="19"/>
      <c r="K152" s="19"/>
      <c r="L152" s="19"/>
      <c r="M152" s="19"/>
      <c r="N152" s="19"/>
      <c r="O152" s="19"/>
      <c r="P152" s="19"/>
      <c r="Q152" s="19"/>
      <c r="R152" s="25"/>
      <c r="S152" s="19"/>
    </row>
    <row r="153" spans="1:19" ht="15.75">
      <c r="A153" s="19"/>
      <c r="B153" s="19"/>
      <c r="C153" s="25"/>
      <c r="D153" s="19"/>
      <c r="E153" s="19"/>
      <c r="F153" s="19"/>
      <c r="G153" s="19"/>
      <c r="H153" s="25"/>
      <c r="I153" s="19"/>
      <c r="J153" s="19"/>
      <c r="K153" s="19"/>
      <c r="L153" s="19"/>
      <c r="M153" s="19"/>
      <c r="N153" s="19"/>
      <c r="O153" s="19"/>
      <c r="P153" s="19"/>
      <c r="Q153" s="19"/>
      <c r="R153" s="25"/>
      <c r="S153" s="19"/>
    </row>
    <row r="154" spans="1:19" ht="15.75">
      <c r="A154" s="19"/>
      <c r="B154" s="19"/>
      <c r="C154" s="25"/>
      <c r="D154" s="19"/>
      <c r="E154" s="19"/>
      <c r="F154" s="19"/>
      <c r="G154" s="19"/>
      <c r="H154" s="25"/>
      <c r="I154" s="19"/>
      <c r="J154" s="19"/>
      <c r="K154" s="19"/>
      <c r="L154" s="19"/>
      <c r="M154" s="19"/>
      <c r="N154" s="19"/>
      <c r="O154" s="19"/>
      <c r="P154" s="19"/>
      <c r="Q154" s="19"/>
      <c r="R154" s="25"/>
      <c r="S154" s="19"/>
    </row>
    <row r="155" spans="1:19" ht="15.75">
      <c r="A155" s="19"/>
      <c r="B155" s="19"/>
      <c r="C155" s="25"/>
      <c r="D155" s="19"/>
      <c r="E155" s="19"/>
      <c r="F155" s="19"/>
      <c r="G155" s="19"/>
      <c r="H155" s="25"/>
      <c r="I155" s="19"/>
      <c r="J155" s="19"/>
      <c r="K155" s="19"/>
      <c r="L155" s="19"/>
      <c r="M155" s="19"/>
      <c r="N155" s="19"/>
      <c r="O155" s="19"/>
      <c r="P155" s="19"/>
      <c r="Q155" s="19"/>
      <c r="R155" s="25"/>
      <c r="S155" s="19"/>
    </row>
    <row r="156" spans="1:19" ht="15.75">
      <c r="A156" s="19"/>
      <c r="B156" s="19"/>
      <c r="C156" s="25"/>
      <c r="D156" s="19"/>
      <c r="E156" s="19"/>
      <c r="F156" s="19"/>
      <c r="G156" s="19"/>
      <c r="H156" s="25"/>
      <c r="I156" s="19"/>
      <c r="J156" s="19"/>
      <c r="K156" s="19"/>
      <c r="L156" s="19"/>
      <c r="M156" s="19"/>
      <c r="N156" s="19"/>
      <c r="O156" s="19"/>
      <c r="P156" s="19"/>
      <c r="Q156" s="19"/>
      <c r="R156" s="25"/>
      <c r="S156" s="19"/>
    </row>
    <row r="157" spans="1:19" ht="15.75">
      <c r="A157" s="19"/>
      <c r="B157" s="19"/>
      <c r="C157" s="25"/>
      <c r="D157" s="19"/>
      <c r="E157" s="19"/>
      <c r="F157" s="19"/>
      <c r="G157" s="19"/>
      <c r="H157" s="25"/>
      <c r="I157" s="19"/>
      <c r="J157" s="19"/>
      <c r="K157" s="19"/>
      <c r="L157" s="19"/>
      <c r="M157" s="19"/>
      <c r="N157" s="19"/>
      <c r="O157" s="19"/>
      <c r="P157" s="19"/>
      <c r="Q157" s="19"/>
      <c r="R157" s="25"/>
      <c r="S157" s="19"/>
    </row>
    <row r="158" spans="1:19" ht="15.75">
      <c r="A158" s="19"/>
      <c r="B158" s="19"/>
      <c r="C158" s="25"/>
      <c r="D158" s="19"/>
      <c r="E158" s="19"/>
      <c r="F158" s="19"/>
      <c r="G158" s="19"/>
      <c r="H158" s="25"/>
      <c r="I158" s="19"/>
      <c r="J158" s="19"/>
      <c r="K158" s="19"/>
      <c r="L158" s="19"/>
      <c r="M158" s="19"/>
      <c r="N158" s="19"/>
      <c r="O158" s="19"/>
      <c r="P158" s="19"/>
      <c r="Q158" s="19"/>
      <c r="R158" s="25"/>
      <c r="S158" s="19"/>
    </row>
  </sheetData>
  <autoFilter ref="A1:AS7">
    <sortState ref="A4:AS7">
      <sortCondition descending="1" ref="AP1:AP7"/>
    </sortState>
  </autoFilter>
  <sortState ref="A4:AR7">
    <sortCondition ref="A4"/>
  </sortState>
  <mergeCells count="1">
    <mergeCell ref="AJ10:AN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7"/>
  <sheetViews>
    <sheetView zoomScale="90" zoomScaleNormal="90" workbookViewId="0">
      <pane xSplit="2" ySplit="1" topLeftCell="V2" activePane="bottomRight" state="frozen"/>
      <selection activeCell="B3" sqref="B3"/>
      <selection pane="topRight" activeCell="B3" sqref="B3"/>
      <selection pane="bottomLeft" activeCell="B3" sqref="B3"/>
      <selection pane="bottomRight" activeCell="AF23" sqref="AF23"/>
    </sheetView>
  </sheetViews>
  <sheetFormatPr defaultColWidth="8.85546875" defaultRowHeight="15"/>
  <cols>
    <col min="1" max="1" width="5" customWidth="1"/>
    <col min="2" max="2" width="52.28515625" customWidth="1"/>
    <col min="3" max="3" width="24" style="67" customWidth="1"/>
    <col min="4" max="4" width="9.42578125" bestFit="1" customWidth="1"/>
    <col min="5" max="5" width="11.28515625" customWidth="1"/>
    <col min="6" max="6" width="15.42578125" customWidth="1"/>
    <col min="7" max="7" width="12.140625" customWidth="1"/>
    <col min="8" max="8" width="12.140625" style="67" customWidth="1"/>
    <col min="9" max="9" width="13.7109375" customWidth="1"/>
    <col min="10" max="10" width="6.85546875" customWidth="1"/>
    <col min="11" max="11" width="9.28515625" customWidth="1"/>
    <col min="12" max="12" width="11.140625" bestFit="1" customWidth="1"/>
    <col min="13" max="13" width="12.28515625" customWidth="1"/>
    <col min="14" max="14" width="5.7109375" bestFit="1" customWidth="1"/>
    <col min="15" max="15" width="11.85546875" customWidth="1"/>
    <col min="16" max="16" width="5.7109375" bestFit="1" customWidth="1"/>
    <col min="17" max="17" width="12.140625" bestFit="1" customWidth="1"/>
    <col min="18" max="18" width="12.140625" style="67" hidden="1" customWidth="1"/>
    <col min="19" max="19" width="12" customWidth="1"/>
    <col min="20" max="20" width="5.7109375" bestFit="1" customWidth="1"/>
    <col min="21" max="21" width="12" customWidth="1"/>
    <col min="22" max="22" width="5.7109375" style="67" bestFit="1" customWidth="1"/>
    <col min="23" max="23" width="11.85546875" customWidth="1"/>
    <col min="24" max="24" width="8.42578125" customWidth="1"/>
    <col min="25" max="25" width="5.7109375" bestFit="1" customWidth="1"/>
    <col min="26" max="26" width="11.7109375" customWidth="1"/>
    <col min="27" max="27" width="5.7109375" bestFit="1" customWidth="1"/>
    <col min="28" max="28" width="15.140625" customWidth="1"/>
    <col min="29" max="29" width="5.7109375" bestFit="1" customWidth="1"/>
    <col min="30" max="30" width="14.42578125" customWidth="1"/>
    <col min="31" max="31" width="5.7109375" bestFit="1" customWidth="1"/>
    <col min="32" max="32" width="12" bestFit="1" customWidth="1"/>
    <col min="33" max="33" width="7.42578125" customWidth="1"/>
    <col min="34" max="34" width="7.140625" customWidth="1"/>
    <col min="35" max="35" width="13.42578125" customWidth="1"/>
    <col min="36" max="36" width="7.28515625" customWidth="1"/>
    <col min="37" max="37" width="7.42578125" customWidth="1"/>
    <col min="38" max="38" width="13.85546875" customWidth="1"/>
    <col min="39" max="39" width="8.28515625" customWidth="1"/>
    <col min="40" max="40" width="8.140625" customWidth="1"/>
    <col min="41" max="41" width="7.7109375" customWidth="1"/>
    <col min="43" max="43" width="11.140625" hidden="1" customWidth="1"/>
    <col min="44" max="44" width="13.140625" hidden="1" customWidth="1"/>
    <col min="45" max="45" width="12.7109375" hidden="1" customWidth="1"/>
  </cols>
  <sheetData>
    <row r="1" spans="1:45" s="7" customFormat="1" ht="140.25" customHeight="1">
      <c r="A1" s="78" t="s">
        <v>0</v>
      </c>
      <c r="B1" s="96" t="s">
        <v>1</v>
      </c>
      <c r="C1" s="263" t="s">
        <v>241</v>
      </c>
      <c r="D1" s="78" t="s">
        <v>2</v>
      </c>
      <c r="E1" s="108" t="s">
        <v>3</v>
      </c>
      <c r="F1" s="108" t="s">
        <v>126</v>
      </c>
      <c r="G1" s="108" t="s">
        <v>127</v>
      </c>
      <c r="H1" s="109" t="s">
        <v>178</v>
      </c>
      <c r="I1" s="78" t="s">
        <v>128</v>
      </c>
      <c r="J1" s="110" t="s">
        <v>4</v>
      </c>
      <c r="K1" s="78" t="s">
        <v>5</v>
      </c>
      <c r="L1" s="78" t="s">
        <v>6</v>
      </c>
      <c r="M1" s="78" t="s">
        <v>7</v>
      </c>
      <c r="N1" s="110" t="s">
        <v>8</v>
      </c>
      <c r="O1" s="78" t="s">
        <v>9</v>
      </c>
      <c r="P1" s="110" t="s">
        <v>10</v>
      </c>
      <c r="Q1" s="78" t="s">
        <v>11</v>
      </c>
      <c r="R1" s="78" t="s">
        <v>180</v>
      </c>
      <c r="S1" s="78" t="s">
        <v>151</v>
      </c>
      <c r="T1" s="110" t="s">
        <v>33</v>
      </c>
      <c r="U1" s="78" t="s">
        <v>12</v>
      </c>
      <c r="V1" s="110" t="s">
        <v>172</v>
      </c>
      <c r="W1" s="78" t="s">
        <v>13</v>
      </c>
      <c r="X1" s="111" t="s">
        <v>124</v>
      </c>
      <c r="Y1" s="110" t="s">
        <v>34</v>
      </c>
      <c r="Z1" s="78" t="s">
        <v>14</v>
      </c>
      <c r="AA1" s="110" t="s">
        <v>173</v>
      </c>
      <c r="AB1" s="78" t="s">
        <v>15</v>
      </c>
      <c r="AC1" s="110" t="s">
        <v>35</v>
      </c>
      <c r="AD1" s="78" t="s">
        <v>16</v>
      </c>
      <c r="AE1" s="110" t="s">
        <v>174</v>
      </c>
      <c r="AF1" s="78" t="s">
        <v>17</v>
      </c>
      <c r="AG1" s="111" t="s">
        <v>18</v>
      </c>
      <c r="AH1" s="110" t="s">
        <v>175</v>
      </c>
      <c r="AI1" s="78" t="s">
        <v>19</v>
      </c>
      <c r="AJ1" s="111" t="s">
        <v>125</v>
      </c>
      <c r="AK1" s="110" t="s">
        <v>176</v>
      </c>
      <c r="AL1" s="78" t="s">
        <v>20</v>
      </c>
      <c r="AM1" s="111" t="s">
        <v>150</v>
      </c>
      <c r="AN1" s="110" t="s">
        <v>177</v>
      </c>
      <c r="AO1" s="112" t="s">
        <v>32</v>
      </c>
      <c r="AP1" s="112" t="s">
        <v>21</v>
      </c>
      <c r="AQ1" s="92"/>
      <c r="AR1" s="93"/>
      <c r="AS1" s="93"/>
    </row>
    <row r="2" spans="1:45" s="79" customFormat="1">
      <c r="A2" s="128"/>
      <c r="B2" s="123" t="s">
        <v>197</v>
      </c>
      <c r="C2" s="264"/>
      <c r="D2" s="124"/>
      <c r="E2" s="124"/>
      <c r="F2" s="124"/>
      <c r="G2" s="124"/>
      <c r="H2" s="124"/>
      <c r="I2" s="124"/>
      <c r="J2" s="124">
        <v>1</v>
      </c>
      <c r="K2" s="124"/>
      <c r="L2" s="124"/>
      <c r="M2" s="124"/>
      <c r="N2" s="124">
        <v>2</v>
      </c>
      <c r="O2" s="124"/>
      <c r="P2" s="124">
        <v>1</v>
      </c>
      <c r="Q2" s="124"/>
      <c r="R2" s="124"/>
      <c r="S2" s="124"/>
      <c r="T2" s="124">
        <v>2</v>
      </c>
      <c r="U2" s="124"/>
      <c r="V2" s="124">
        <v>0</v>
      </c>
      <c r="W2" s="124"/>
      <c r="X2" s="125"/>
      <c r="Y2" s="124">
        <v>1</v>
      </c>
      <c r="Z2" s="124"/>
      <c r="AA2" s="124">
        <v>1</v>
      </c>
      <c r="AB2" s="124"/>
      <c r="AC2" s="124">
        <v>2</v>
      </c>
      <c r="AD2" s="124"/>
      <c r="AE2" s="124">
        <v>2</v>
      </c>
      <c r="AF2" s="124"/>
      <c r="AG2" s="124"/>
      <c r="AH2" s="124">
        <v>3</v>
      </c>
      <c r="AI2" s="124"/>
      <c r="AJ2" s="124"/>
      <c r="AK2" s="124">
        <v>2</v>
      </c>
      <c r="AL2" s="124"/>
      <c r="AM2" s="124"/>
      <c r="AN2" s="124">
        <v>3</v>
      </c>
      <c r="AO2" s="124">
        <f>SUM(D2:AN2)</f>
        <v>20</v>
      </c>
      <c r="AP2" s="129">
        <v>100</v>
      </c>
      <c r="AQ2" s="120"/>
      <c r="AR2" s="120" t="s">
        <v>193</v>
      </c>
      <c r="AS2" s="121"/>
    </row>
    <row r="3" spans="1:45" s="79" customFormat="1">
      <c r="A3" s="130"/>
      <c r="B3" s="75" t="s">
        <v>186</v>
      </c>
      <c r="C3" s="7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31"/>
      <c r="AQ3" s="122" t="s">
        <v>181</v>
      </c>
      <c r="AR3" s="122" t="s">
        <v>182</v>
      </c>
      <c r="AS3" s="122" t="s">
        <v>183</v>
      </c>
    </row>
    <row r="4" spans="1:45" ht="27" customHeight="1">
      <c r="A4" s="27">
        <v>1</v>
      </c>
      <c r="B4" s="15" t="s">
        <v>198</v>
      </c>
      <c r="C4" s="271" t="s">
        <v>290</v>
      </c>
      <c r="D4" s="247">
        <v>61</v>
      </c>
      <c r="E4" s="225">
        <v>32</v>
      </c>
      <c r="F4" s="225">
        <v>140</v>
      </c>
      <c r="G4" s="225">
        <v>758</v>
      </c>
      <c r="H4" s="248">
        <v>777</v>
      </c>
      <c r="I4" s="247">
        <v>776</v>
      </c>
      <c r="J4" s="4">
        <f>IF(ABS((I4-H4)/H4)&lt;=0.1,1,0)</f>
        <v>1</v>
      </c>
      <c r="K4" s="247">
        <v>38</v>
      </c>
      <c r="L4" s="247">
        <v>979</v>
      </c>
      <c r="M4" s="247">
        <v>99</v>
      </c>
      <c r="N4" s="4">
        <f>IF(M4&gt;=90,2,IF(M4&gt;=80,1,0))</f>
        <v>2</v>
      </c>
      <c r="O4" s="268">
        <v>1015</v>
      </c>
      <c r="P4" s="4">
        <f>IF(O4/E4&gt;=13,1,0)</f>
        <v>1</v>
      </c>
      <c r="Q4" s="247">
        <v>985</v>
      </c>
      <c r="R4" s="2" t="s">
        <v>181</v>
      </c>
      <c r="S4" s="243">
        <v>93</v>
      </c>
      <c r="T4" s="4">
        <f>IF(S4&gt;=90,2,IF(S4&gt;=80,1,0))</f>
        <v>2</v>
      </c>
      <c r="U4" s="189"/>
      <c r="V4" s="4">
        <f>IF(U4&gt;=90,2,IF(U4&gt;=80,1,0))</f>
        <v>0</v>
      </c>
      <c r="W4" s="268">
        <v>22433</v>
      </c>
      <c r="X4" s="5">
        <f>ROUND($W4/($I4-$F4)/13,2)</f>
        <v>2.71</v>
      </c>
      <c r="Y4" s="4">
        <f>IF(W4/(I4-F4)/13&gt;=2.5,1,0)</f>
        <v>1</v>
      </c>
      <c r="Z4" s="268">
        <v>6054</v>
      </c>
      <c r="AA4" s="4">
        <f>IF(Z4/I4&gt;=6,1,0)</f>
        <v>1</v>
      </c>
      <c r="AB4" s="247">
        <v>94</v>
      </c>
      <c r="AC4" s="4">
        <f>IF(AB4&gt;=90,2,IF(AB4&gt;=80,1,0))</f>
        <v>2</v>
      </c>
      <c r="AD4" s="247">
        <v>88</v>
      </c>
      <c r="AE4" s="4">
        <f>IF(AD4&gt;=90,2,IF(AD4&gt;=80,1,0))</f>
        <v>1</v>
      </c>
      <c r="AF4" s="268">
        <v>10908</v>
      </c>
      <c r="AG4" s="6">
        <f>AF4/L4</f>
        <v>11.141981613891726</v>
      </c>
      <c r="AH4" s="4">
        <f>IF(AG4&gt;12,3,IF(AG4&gt;4,2,IF(AG4&gt;1,1,0)))</f>
        <v>2</v>
      </c>
      <c r="AI4" s="268">
        <v>8838</v>
      </c>
      <c r="AJ4" s="6">
        <f>AI4/I4</f>
        <v>11.389175257731958</v>
      </c>
      <c r="AK4" s="4">
        <f>IF(AJ4&gt;=4,2,IF(AJ4&gt;1,1,0))</f>
        <v>2</v>
      </c>
      <c r="AL4" s="268">
        <v>2652</v>
      </c>
      <c r="AM4" s="6">
        <f>AL4/D4</f>
        <v>43.475409836065573</v>
      </c>
      <c r="AN4" s="4">
        <f>IF(AM4&gt;23,3,IF(AM4&gt;12,2,IF(AM4&gt;4,1,0)))</f>
        <v>3</v>
      </c>
      <c r="AO4" s="97">
        <f>J4+N4+P4+T4+V4+Y4+AA4+AC4+AE4+AH4+AK4+AN4</f>
        <v>18</v>
      </c>
      <c r="AP4" s="97">
        <f>ROUND(AO4/$AO$2*100,0)</f>
        <v>90</v>
      </c>
      <c r="AQ4" s="94" t="str">
        <f>IF(AND(OR($B$3="октябрь",$B$3="декабрь",$B$3="март",$B$3="май"),R4="четверть"),"выставляются","нет")</f>
        <v>нет</v>
      </c>
      <c r="AR4" s="94" t="str">
        <f>IF(AND(OR($B$3="ноябрь",$B$3="февраль",$B$3="май"),$R4="триместр"),"выставляются","нет")</f>
        <v>нет</v>
      </c>
      <c r="AS4" s="94" t="str">
        <f>IF(AND(OR($B$3="декабрь",$B$3="май"),$R4="полугодие"),"выставляются","нет")</f>
        <v>нет</v>
      </c>
    </row>
    <row r="5" spans="1:45" ht="27" customHeight="1">
      <c r="A5" s="27">
        <v>3</v>
      </c>
      <c r="B5" s="15" t="s">
        <v>22</v>
      </c>
      <c r="C5" s="271" t="s">
        <v>292</v>
      </c>
      <c r="D5" s="247">
        <v>35</v>
      </c>
      <c r="E5" s="225">
        <v>11</v>
      </c>
      <c r="F5" s="225">
        <v>52</v>
      </c>
      <c r="G5" s="225">
        <v>281</v>
      </c>
      <c r="H5" s="248">
        <v>281</v>
      </c>
      <c r="I5" s="247">
        <v>281</v>
      </c>
      <c r="J5" s="4">
        <f>IF(ABS((I5-H5)/H5)&lt;=0.1,1,0)</f>
        <v>1</v>
      </c>
      <c r="K5" s="247">
        <v>11</v>
      </c>
      <c r="L5" s="247">
        <v>439</v>
      </c>
      <c r="M5" s="247">
        <v>100</v>
      </c>
      <c r="N5" s="4">
        <f>IF(M5&gt;=90,2,IF(M5&gt;=80,1,0))</f>
        <v>2</v>
      </c>
      <c r="O5" s="268">
        <v>854</v>
      </c>
      <c r="P5" s="4">
        <f>IF(O5/E5&gt;=13,1,0)</f>
        <v>1</v>
      </c>
      <c r="Q5" s="247">
        <v>457</v>
      </c>
      <c r="R5" s="2" t="s">
        <v>181</v>
      </c>
      <c r="S5" s="247">
        <v>59</v>
      </c>
      <c r="T5" s="4">
        <f>IF(S5&gt;=90,2,IF(S5&gt;=80,1,0))</f>
        <v>0</v>
      </c>
      <c r="U5" s="189"/>
      <c r="V5" s="4">
        <f>IF(U5&gt;=90,2,IF(U5&gt;=80,1,0))</f>
        <v>0</v>
      </c>
      <c r="W5" s="268">
        <v>9831</v>
      </c>
      <c r="X5" s="5">
        <f>ROUND($W5/($I5-$F5)/13,2)</f>
        <v>3.3</v>
      </c>
      <c r="Y5" s="4">
        <f>IF(W5/(I5-F5)/13&gt;=2.5,1,0)</f>
        <v>1</v>
      </c>
      <c r="Z5" s="268">
        <v>3906</v>
      </c>
      <c r="AA5" s="4">
        <f>IF(Z5/I5&gt;=6,1,0)</f>
        <v>1</v>
      </c>
      <c r="AB5" s="247">
        <v>96</v>
      </c>
      <c r="AC5" s="4">
        <f>IF(AB5&gt;=90,2,IF(AB5&gt;=80,1,0))</f>
        <v>2</v>
      </c>
      <c r="AD5" s="247">
        <v>95</v>
      </c>
      <c r="AE5" s="4">
        <f>IF(AD5&gt;=90,2,IF(AD5&gt;=80,1,0))</f>
        <v>2</v>
      </c>
      <c r="AF5" s="268">
        <v>7239</v>
      </c>
      <c r="AG5" s="6">
        <f>AF5/L5</f>
        <v>16.489749430523919</v>
      </c>
      <c r="AH5" s="4">
        <f>IF(AG5&gt;12,3,IF(AG5&gt;4,2,IF(AG5&gt;1,1,0)))</f>
        <v>3</v>
      </c>
      <c r="AI5" s="268">
        <v>7577</v>
      </c>
      <c r="AJ5" s="6">
        <f>AI5/I5</f>
        <v>26.964412811387902</v>
      </c>
      <c r="AK5" s="4">
        <f>IF(AJ5&gt;=4,2,IF(AJ5&gt;1,1,0))</f>
        <v>2</v>
      </c>
      <c r="AL5" s="268">
        <v>1246</v>
      </c>
      <c r="AM5" s="6">
        <f>AL5/D5</f>
        <v>35.6</v>
      </c>
      <c r="AN5" s="4">
        <f>IF(AM5&gt;23,3,IF(AM5&gt;12,2,IF(AM5&gt;4,1,0)))</f>
        <v>3</v>
      </c>
      <c r="AO5" s="97">
        <f>J5+N5+P5+T5+V5+Y5+AA5+AC5+AE5+AH5+AK5+AN5</f>
        <v>18</v>
      </c>
      <c r="AP5" s="97">
        <f>ROUND(AO5/$AO$2*100,0)</f>
        <v>90</v>
      </c>
      <c r="AQ5" s="94" t="str">
        <f>IF(AND(OR($B$3="октябрь",$B$3="декабрь",$B$3="март",$B$3="май"),R5="четверть"),"выставляются","нет")</f>
        <v>нет</v>
      </c>
      <c r="AR5" s="94" t="str">
        <f>IF(AND(OR($B$3="ноябрь",$B$3="февраль",$B$3="май"),$R5="триместр"),"выставляются","нет")</f>
        <v>нет</v>
      </c>
      <c r="AS5" s="94" t="str">
        <f>IF(AND(OR($B$3="декабрь",$B$3="май"),$R5="полугодие"),"выставляются","нет")</f>
        <v>нет</v>
      </c>
    </row>
    <row r="6" spans="1:45" ht="27" customHeight="1">
      <c r="A6" s="27">
        <v>5</v>
      </c>
      <c r="B6" s="15" t="s">
        <v>169</v>
      </c>
      <c r="C6" s="271" t="s">
        <v>294</v>
      </c>
      <c r="D6" s="247">
        <v>13</v>
      </c>
      <c r="E6" s="225">
        <v>8</v>
      </c>
      <c r="F6" s="225">
        <v>4</v>
      </c>
      <c r="G6" s="225">
        <v>31</v>
      </c>
      <c r="H6" s="248">
        <v>31</v>
      </c>
      <c r="I6" s="247">
        <v>31</v>
      </c>
      <c r="J6" s="4">
        <f>IF(ABS((I6-H6)/H6)&lt;=0.1,1,0)</f>
        <v>1</v>
      </c>
      <c r="K6" s="247">
        <v>10</v>
      </c>
      <c r="L6" s="247">
        <v>38</v>
      </c>
      <c r="M6" s="247">
        <v>100</v>
      </c>
      <c r="N6" s="4">
        <f>IF(M6&gt;=90,2,IF(M6&gt;=80,1,0))</f>
        <v>2</v>
      </c>
      <c r="O6" s="268">
        <v>379</v>
      </c>
      <c r="P6" s="4">
        <f>IF(O6/E6&gt;=13,1,0)</f>
        <v>1</v>
      </c>
      <c r="Q6" s="247">
        <v>273</v>
      </c>
      <c r="R6" s="2" t="s">
        <v>181</v>
      </c>
      <c r="S6" s="247">
        <v>100</v>
      </c>
      <c r="T6" s="4">
        <f>IF(S6&gt;=90,2,IF(S6&gt;=80,1,0))</f>
        <v>2</v>
      </c>
      <c r="U6" s="189"/>
      <c r="V6" s="4">
        <f>IF(U6&gt;=90,2,IF(U6&gt;=80,1,0))</f>
        <v>0</v>
      </c>
      <c r="W6" s="268">
        <v>1888</v>
      </c>
      <c r="X6" s="5">
        <f>ROUND($W6/($I6-$F6)/13,2)</f>
        <v>5.38</v>
      </c>
      <c r="Y6" s="4">
        <f>IF(W6/(I6-F6)/13&gt;=2.5,1,0)</f>
        <v>1</v>
      </c>
      <c r="Z6" s="268">
        <v>267</v>
      </c>
      <c r="AA6" s="4">
        <f>IF(Z6/I6&gt;=6,1,0)</f>
        <v>1</v>
      </c>
      <c r="AB6" s="247">
        <v>100</v>
      </c>
      <c r="AC6" s="4">
        <f>IF(AB6&gt;=90,2,IF(AB6&gt;=80,1,0))</f>
        <v>2</v>
      </c>
      <c r="AD6" s="247">
        <v>99</v>
      </c>
      <c r="AE6" s="4">
        <f>IF(AD6&gt;=90,2,IF(AD6&gt;=80,1,0))</f>
        <v>2</v>
      </c>
      <c r="AF6" s="268">
        <v>8</v>
      </c>
      <c r="AG6" s="6">
        <f>AF6/L6</f>
        <v>0.21052631578947367</v>
      </c>
      <c r="AH6" s="4">
        <f>IF(AG6&gt;12,3,IF(AG6&gt;4,2,IF(AG6&gt;1,1,0)))</f>
        <v>0</v>
      </c>
      <c r="AI6" s="268">
        <v>138</v>
      </c>
      <c r="AJ6" s="6">
        <f>AI6/I6</f>
        <v>4.4516129032258061</v>
      </c>
      <c r="AK6" s="4">
        <f>IF(AJ6&gt;=4,2,IF(AJ6&gt;1,1,0))</f>
        <v>2</v>
      </c>
      <c r="AL6" s="268">
        <v>418</v>
      </c>
      <c r="AM6" s="6">
        <f>AL6/D6</f>
        <v>32.153846153846153</v>
      </c>
      <c r="AN6" s="4">
        <f>IF(AM6&gt;23,3,IF(AM6&gt;12,2,IF(AM6&gt;4,1,0)))</f>
        <v>3</v>
      </c>
      <c r="AO6" s="97">
        <f>J6+N6+P6+T6+V6+Y6+AA6+AC6+AE6+AH6+AK6+AN6</f>
        <v>17</v>
      </c>
      <c r="AP6" s="97">
        <f>ROUND(AO6/$AO$2*100,0)</f>
        <v>85</v>
      </c>
      <c r="AQ6" s="94" t="str">
        <f>IF(AND(OR($B$3="октябрь",$B$3="декабрь",$B$3="март",$B$3="май"),R6="четверть"),"выставляются","нет")</f>
        <v>нет</v>
      </c>
      <c r="AR6" s="94" t="str">
        <f>IF(AND(OR($B$3="ноябрь",$B$3="февраль",$B$3="май"),$R6="триместр"),"выставляются","нет")</f>
        <v>нет</v>
      </c>
      <c r="AS6" s="94" t="str">
        <f>IF(AND(OR($B$3="декабрь",$B$3="май"),$R6="полугодие"),"выставляются","нет")</f>
        <v>нет</v>
      </c>
    </row>
    <row r="7" spans="1:45" ht="27" customHeight="1">
      <c r="A7" s="27">
        <v>2</v>
      </c>
      <c r="B7" s="15" t="s">
        <v>170</v>
      </c>
      <c r="C7" s="271" t="s">
        <v>291</v>
      </c>
      <c r="D7" s="247">
        <v>30</v>
      </c>
      <c r="E7" s="225">
        <v>13</v>
      </c>
      <c r="F7" s="225">
        <v>51</v>
      </c>
      <c r="G7" s="225">
        <v>297</v>
      </c>
      <c r="H7" s="248">
        <v>297</v>
      </c>
      <c r="I7" s="247">
        <v>298</v>
      </c>
      <c r="J7" s="4">
        <f>IF(ABS((I7-H7)/H7)&lt;=0.1,1,0)</f>
        <v>1</v>
      </c>
      <c r="K7" s="247">
        <v>16</v>
      </c>
      <c r="L7" s="247">
        <v>378</v>
      </c>
      <c r="M7" s="247">
        <v>100</v>
      </c>
      <c r="N7" s="4">
        <f>IF(M7&gt;=90,2,IF(M7&gt;=80,1,0))</f>
        <v>2</v>
      </c>
      <c r="O7" s="268">
        <v>469</v>
      </c>
      <c r="P7" s="4">
        <f>IF(O7/E7&gt;=13,1,0)</f>
        <v>1</v>
      </c>
      <c r="Q7" s="247">
        <v>500</v>
      </c>
      <c r="R7" s="2" t="s">
        <v>181</v>
      </c>
      <c r="S7" s="243">
        <v>81</v>
      </c>
      <c r="T7" s="4">
        <f>IF(S7&gt;=90,2,IF(S7&gt;=80,1,0))</f>
        <v>1</v>
      </c>
      <c r="U7" s="189"/>
      <c r="V7" s="4">
        <f>IF(U7&gt;=90,2,IF(U7&gt;=80,1,0))</f>
        <v>0</v>
      </c>
      <c r="W7" s="268">
        <v>11154</v>
      </c>
      <c r="X7" s="5">
        <f>ROUND($W7/($I7-$F7)/13,2)</f>
        <v>3.47</v>
      </c>
      <c r="Y7" s="4">
        <f>IF(W7/(I7-F7)/13&gt;=2.5,1,0)</f>
        <v>1</v>
      </c>
      <c r="Z7" s="268">
        <v>2740</v>
      </c>
      <c r="AA7" s="4">
        <f>IF(Z7/I7&gt;=6,1,0)</f>
        <v>1</v>
      </c>
      <c r="AB7" s="247">
        <v>92</v>
      </c>
      <c r="AC7" s="4">
        <f>IF(AB7&gt;=90,2,IF(AB7&gt;=80,1,0))</f>
        <v>2</v>
      </c>
      <c r="AD7" s="247">
        <v>75</v>
      </c>
      <c r="AE7" s="4">
        <f>IF(AD7&gt;=90,2,IF(AD7&gt;=80,1,0))</f>
        <v>0</v>
      </c>
      <c r="AF7" s="268">
        <v>4238</v>
      </c>
      <c r="AG7" s="6">
        <f>AF7/L7</f>
        <v>11.211640211640212</v>
      </c>
      <c r="AH7" s="4">
        <f>IF(AG7&gt;12,3,IF(AG7&gt;4,2,IF(AG7&gt;1,1,0)))</f>
        <v>2</v>
      </c>
      <c r="AI7" s="268">
        <v>1369</v>
      </c>
      <c r="AJ7" s="6">
        <f>AI7/I7</f>
        <v>4.5939597315436238</v>
      </c>
      <c r="AK7" s="4">
        <f>IF(AJ7&gt;=4,2,IF(AJ7&gt;1,1,0))</f>
        <v>2</v>
      </c>
      <c r="AL7" s="268">
        <v>1089</v>
      </c>
      <c r="AM7" s="6">
        <f>AL7/D7</f>
        <v>36.299999999999997</v>
      </c>
      <c r="AN7" s="4">
        <f>IF(AM7&gt;23,3,IF(AM7&gt;12,2,IF(AM7&gt;4,1,0)))</f>
        <v>3</v>
      </c>
      <c r="AO7" s="97">
        <f>J7+N7+P7+T7+V7+Y7+AA7+AC7+AE7+AH7+AK7+AN7</f>
        <v>16</v>
      </c>
      <c r="AP7" s="97">
        <f>ROUND(AO7/$AO$2*100,0)</f>
        <v>80</v>
      </c>
      <c r="AQ7" s="94" t="str">
        <f>IF(AND(OR($B$3="октябрь",$B$3="декабрь",$B$3="март",$B$3="май"),R7="четверть"),"выставляются","нет")</f>
        <v>нет</v>
      </c>
      <c r="AR7" s="94" t="str">
        <f>IF(AND(OR($B$3="ноябрь",$B$3="февраль",$B$3="май"),$R7="триместр"),"выставляются","нет")</f>
        <v>нет</v>
      </c>
      <c r="AS7" s="94" t="str">
        <f>IF(AND(OR($B$3="декабрь",$B$3="май"),$R7="полугодие"),"выставляются","нет")</f>
        <v>нет</v>
      </c>
    </row>
    <row r="8" spans="1:45" ht="27" customHeight="1">
      <c r="A8" s="27">
        <v>4</v>
      </c>
      <c r="B8" s="15" t="s">
        <v>171</v>
      </c>
      <c r="C8" s="271" t="s">
        <v>293</v>
      </c>
      <c r="D8" s="247">
        <v>17</v>
      </c>
      <c r="E8" s="225">
        <v>11</v>
      </c>
      <c r="F8" s="225">
        <v>12</v>
      </c>
      <c r="G8" s="225">
        <v>74</v>
      </c>
      <c r="H8" s="248">
        <v>74</v>
      </c>
      <c r="I8" s="247">
        <v>74</v>
      </c>
      <c r="J8" s="4">
        <f>IF(ABS((I8-H8)/H8)&lt;=0.1,1,0)</f>
        <v>1</v>
      </c>
      <c r="K8" s="247">
        <v>11</v>
      </c>
      <c r="L8" s="247">
        <v>111</v>
      </c>
      <c r="M8" s="247">
        <v>100</v>
      </c>
      <c r="N8" s="4">
        <f>IF(M8&gt;=90,2,IF(M8&gt;=80,1,0))</f>
        <v>2</v>
      </c>
      <c r="O8" s="268">
        <v>315</v>
      </c>
      <c r="P8" s="4">
        <f>IF(O8/E8&gt;=13,1,0)</f>
        <v>1</v>
      </c>
      <c r="Q8" s="247">
        <v>309</v>
      </c>
      <c r="R8" s="2" t="s">
        <v>181</v>
      </c>
      <c r="S8" s="247">
        <v>80</v>
      </c>
      <c r="T8" s="4">
        <f>IF(S8&gt;=90,2,IF(S8&gt;=80,1,0))</f>
        <v>1</v>
      </c>
      <c r="U8" s="189"/>
      <c r="V8" s="4">
        <f>IF(U8&gt;=90,2,IF(U8&gt;=80,1,0))</f>
        <v>0</v>
      </c>
      <c r="W8" s="268">
        <v>2328</v>
      </c>
      <c r="X8" s="5">
        <f>ROUND($W8/($I8-$F8)/13,2)</f>
        <v>2.89</v>
      </c>
      <c r="Y8" s="4">
        <f>IF(W8/(I8-F8)/13&gt;=2.5,1,0)</f>
        <v>1</v>
      </c>
      <c r="Z8" s="268">
        <v>397</v>
      </c>
      <c r="AA8" s="4">
        <f>IF(Z8/I8&gt;=6,1,0)</f>
        <v>0</v>
      </c>
      <c r="AB8" s="247">
        <v>84</v>
      </c>
      <c r="AC8" s="4">
        <f>IF(AB8&gt;=90,2,IF(AB8&gt;=80,1,0))</f>
        <v>1</v>
      </c>
      <c r="AD8" s="247">
        <v>49</v>
      </c>
      <c r="AE8" s="4">
        <f>IF(AD8&gt;=90,2,IF(AD8&gt;=80,1,0))</f>
        <v>0</v>
      </c>
      <c r="AF8" s="268">
        <v>188</v>
      </c>
      <c r="AG8" s="6">
        <f>AF8/L8</f>
        <v>1.6936936936936937</v>
      </c>
      <c r="AH8" s="4">
        <f>IF(AG8&gt;12,3,IF(AG8&gt;4,2,IF(AG8&gt;1,1,0)))</f>
        <v>1</v>
      </c>
      <c r="AI8" s="268">
        <v>230</v>
      </c>
      <c r="AJ8" s="6">
        <f>AI8/I8</f>
        <v>3.1081081081081079</v>
      </c>
      <c r="AK8" s="4">
        <f>IF(AJ8&gt;=4,2,IF(AJ8&gt;1,1,0))</f>
        <v>1</v>
      </c>
      <c r="AL8" s="268">
        <v>287</v>
      </c>
      <c r="AM8" s="6">
        <f>AL8/D8</f>
        <v>16.882352941176471</v>
      </c>
      <c r="AN8" s="4">
        <f>IF(AM8&gt;23,3,IF(AM8&gt;12,2,IF(AM8&gt;4,1,0)))</f>
        <v>2</v>
      </c>
      <c r="AO8" s="97">
        <f>J8+N8+P8+T8+V8+Y8+AA8+AC8+AE8+AH8+AK8+AN8</f>
        <v>11</v>
      </c>
      <c r="AP8" s="97">
        <f>ROUND(AO8/$AO$2*100,0)</f>
        <v>55</v>
      </c>
      <c r="AQ8" s="94" t="str">
        <f>IF(AND(OR($B$3="октябрь",$B$3="декабрь",$B$3="март",$B$3="май"),R8="четверть"),"выставляются","нет")</f>
        <v>нет</v>
      </c>
      <c r="AR8" s="94" t="str">
        <f>IF(AND(OR($B$3="ноябрь",$B$3="февраль",$B$3="май"),$R8="триместр"),"выставляются","нет")</f>
        <v>нет</v>
      </c>
      <c r="AS8" s="94" t="str">
        <f>IF(AND(OR($B$3="декабрь",$B$3="май"),$R8="полугодие"),"выставляются","нет")</f>
        <v>нет</v>
      </c>
    </row>
    <row r="9" spans="1:45" ht="15.75">
      <c r="A9" s="20"/>
      <c r="B9" s="20"/>
      <c r="C9" s="25"/>
      <c r="D9" s="20"/>
      <c r="E9" s="20"/>
      <c r="F9" s="20"/>
      <c r="G9" s="20"/>
      <c r="H9" s="25"/>
      <c r="I9" s="20"/>
      <c r="J9" s="20"/>
      <c r="K9" s="20"/>
      <c r="L9" s="20"/>
      <c r="M9" s="20"/>
      <c r="N9" s="20"/>
      <c r="O9" s="20"/>
      <c r="P9" s="20"/>
      <c r="Q9" s="20"/>
      <c r="R9" s="25"/>
      <c r="S9" s="20"/>
      <c r="U9" s="20"/>
      <c r="V9" s="25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5" ht="16.5" thickBot="1">
      <c r="A10" s="20"/>
      <c r="B10" s="20"/>
      <c r="C10" s="25"/>
      <c r="D10" s="20"/>
      <c r="E10" s="20"/>
      <c r="F10" s="20"/>
      <c r="G10" s="20"/>
      <c r="H10" s="25"/>
      <c r="I10" s="20"/>
      <c r="J10" s="20"/>
      <c r="K10" s="20"/>
      <c r="L10" s="20"/>
      <c r="M10" s="20"/>
      <c r="N10" s="20"/>
      <c r="O10" s="20"/>
      <c r="P10" s="20"/>
      <c r="Q10" s="20"/>
      <c r="R10" s="25"/>
      <c r="S10" s="20"/>
      <c r="U10" s="20"/>
      <c r="V10" s="2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5" ht="16.5" thickBot="1">
      <c r="A11" s="20"/>
      <c r="B11" s="20"/>
      <c r="C11" s="25"/>
      <c r="D11" s="20"/>
      <c r="E11" s="20"/>
      <c r="F11" s="20"/>
      <c r="G11" s="20"/>
      <c r="H11" s="25"/>
      <c r="I11" s="20"/>
      <c r="J11" s="20"/>
      <c r="K11" s="20"/>
      <c r="L11" s="20"/>
      <c r="M11" s="20"/>
      <c r="N11" s="20"/>
      <c r="O11" s="20"/>
      <c r="P11" s="20"/>
      <c r="Q11" s="20"/>
      <c r="R11" s="25"/>
      <c r="S11" s="20"/>
      <c r="U11" s="20"/>
      <c r="V11" s="25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2" t="s">
        <v>111</v>
      </c>
      <c r="AK11" s="363"/>
      <c r="AL11" s="363"/>
      <c r="AM11" s="363"/>
      <c r="AN11" s="364"/>
      <c r="AO11" s="58">
        <f>AVERAGE(AO4:AO8)</f>
        <v>16</v>
      </c>
      <c r="AP11" s="46">
        <f>ROUND(AO11/$AO$2*100,0)</f>
        <v>80</v>
      </c>
    </row>
    <row r="12" spans="1:45" ht="15.75">
      <c r="A12" s="20"/>
      <c r="B12" s="20"/>
      <c r="C12" s="25"/>
      <c r="D12" s="20"/>
      <c r="E12" s="20"/>
      <c r="F12" s="20"/>
      <c r="G12" s="20"/>
      <c r="H12" s="25"/>
      <c r="I12" s="20"/>
      <c r="J12" s="20"/>
      <c r="K12" s="20"/>
      <c r="L12" s="20"/>
      <c r="M12" s="20"/>
      <c r="N12" s="20"/>
      <c r="O12" s="20"/>
      <c r="P12" s="20"/>
      <c r="Q12" s="20"/>
      <c r="R12" s="25"/>
      <c r="S12" s="20"/>
      <c r="T12" s="20"/>
    </row>
    <row r="13" spans="1:45" ht="15.75">
      <c r="A13" s="20"/>
      <c r="B13" s="20"/>
      <c r="C13" s="25"/>
      <c r="D13" s="20"/>
      <c r="E13" s="20"/>
      <c r="F13" s="20"/>
      <c r="G13" s="20"/>
      <c r="H13" s="25"/>
      <c r="I13" s="20"/>
      <c r="J13" s="20"/>
      <c r="K13" s="20"/>
      <c r="L13" s="20"/>
      <c r="M13" s="20"/>
      <c r="N13" s="20"/>
      <c r="O13" s="20"/>
      <c r="P13" s="20"/>
      <c r="Q13" s="20"/>
      <c r="R13" s="25"/>
      <c r="S13" s="20"/>
      <c r="T13" s="20"/>
    </row>
    <row r="14" spans="1:45" ht="15.75">
      <c r="A14" s="20"/>
      <c r="B14" s="20"/>
      <c r="C14" s="25"/>
      <c r="D14" s="20"/>
      <c r="E14" s="20"/>
      <c r="F14" s="20"/>
      <c r="G14" s="20"/>
      <c r="H14" s="25"/>
      <c r="I14" s="20"/>
      <c r="J14" s="20"/>
      <c r="K14" s="20"/>
      <c r="L14" s="20"/>
      <c r="M14" s="20"/>
      <c r="N14" s="20"/>
      <c r="O14" s="20"/>
      <c r="P14" s="20"/>
      <c r="Q14" s="20"/>
      <c r="R14" s="25"/>
      <c r="S14" s="20"/>
      <c r="T14" s="20"/>
    </row>
    <row r="15" spans="1:45" ht="15.75">
      <c r="A15" s="20"/>
      <c r="B15" s="20"/>
      <c r="C15" s="25"/>
      <c r="D15" s="20"/>
      <c r="E15" s="20"/>
      <c r="F15" s="20"/>
      <c r="G15" s="20"/>
      <c r="H15" s="25"/>
      <c r="I15" s="20"/>
      <c r="J15" s="20"/>
      <c r="K15" s="20"/>
      <c r="L15" s="20"/>
      <c r="M15" s="20"/>
      <c r="N15" s="20"/>
      <c r="O15" s="20"/>
      <c r="P15" s="20"/>
      <c r="Q15" s="20"/>
      <c r="R15" s="25"/>
      <c r="S15" s="20"/>
      <c r="T15" s="20"/>
    </row>
    <row r="16" spans="1:45" ht="15.75">
      <c r="A16" s="20"/>
      <c r="B16" s="20"/>
      <c r="C16" s="25"/>
      <c r="D16" s="20"/>
      <c r="E16" s="20"/>
      <c r="F16" s="20"/>
      <c r="G16" s="20"/>
      <c r="H16" s="25"/>
      <c r="I16" s="20"/>
      <c r="J16" s="20"/>
      <c r="K16" s="20"/>
      <c r="L16" s="20"/>
      <c r="M16" s="20"/>
      <c r="N16" s="20"/>
      <c r="O16" s="20"/>
      <c r="P16" s="20"/>
      <c r="Q16" s="20"/>
      <c r="R16" s="25"/>
      <c r="S16" s="20"/>
      <c r="T16" s="20"/>
    </row>
    <row r="17" spans="1:20" ht="15.75">
      <c r="A17" s="20"/>
      <c r="B17" s="20"/>
      <c r="C17" s="25"/>
      <c r="D17" s="20"/>
      <c r="E17" s="20"/>
      <c r="F17" s="20"/>
      <c r="G17" s="20"/>
      <c r="H17" s="25"/>
      <c r="I17" s="20"/>
      <c r="J17" s="20"/>
      <c r="K17" s="20"/>
      <c r="L17" s="20"/>
      <c r="M17" s="20"/>
      <c r="N17" s="20"/>
      <c r="O17" s="20"/>
      <c r="P17" s="20"/>
      <c r="Q17" s="20"/>
      <c r="R17" s="25"/>
      <c r="S17" s="20"/>
      <c r="T17" s="20"/>
    </row>
    <row r="18" spans="1:20" ht="15.75">
      <c r="A18" s="20"/>
      <c r="B18" s="20"/>
      <c r="C18" s="25"/>
      <c r="D18" s="20"/>
      <c r="E18" s="20"/>
      <c r="F18" s="20"/>
      <c r="G18" s="20"/>
      <c r="H18" s="25"/>
      <c r="I18" s="20"/>
      <c r="J18" s="20"/>
      <c r="K18" s="20"/>
      <c r="L18" s="20"/>
      <c r="M18" s="20"/>
      <c r="N18" s="20"/>
      <c r="O18" s="20"/>
      <c r="P18" s="20"/>
      <c r="Q18" s="20"/>
      <c r="R18" s="25"/>
      <c r="S18" s="20"/>
      <c r="T18" s="20"/>
    </row>
    <row r="19" spans="1:20" ht="15.75">
      <c r="A19" s="20"/>
      <c r="B19" s="20"/>
      <c r="C19" s="25"/>
      <c r="D19" s="20"/>
      <c r="E19" s="20"/>
      <c r="F19" s="20"/>
      <c r="G19" s="20"/>
      <c r="H19" s="25"/>
      <c r="I19" s="20"/>
      <c r="J19" s="20"/>
      <c r="K19" s="20"/>
      <c r="L19" s="20"/>
      <c r="M19" s="20"/>
      <c r="N19" s="20"/>
      <c r="O19" s="20"/>
      <c r="P19" s="20"/>
      <c r="Q19" s="20"/>
      <c r="R19" s="25"/>
      <c r="S19" s="20"/>
      <c r="T19" s="20"/>
    </row>
    <row r="20" spans="1:20" ht="15.75">
      <c r="A20" s="20"/>
      <c r="B20" s="20"/>
      <c r="C20" s="25"/>
      <c r="D20" s="20"/>
      <c r="E20" s="20"/>
      <c r="F20" s="20"/>
      <c r="G20" s="20"/>
      <c r="H20" s="25"/>
      <c r="I20" s="20"/>
      <c r="J20" s="20"/>
      <c r="K20" s="20"/>
      <c r="L20" s="20"/>
      <c r="M20" s="20"/>
      <c r="N20" s="20"/>
      <c r="O20" s="20"/>
      <c r="P20" s="20"/>
      <c r="Q20" s="20"/>
      <c r="R20" s="25"/>
      <c r="S20" s="20"/>
      <c r="T20" s="20"/>
    </row>
    <row r="21" spans="1:20" ht="15.75">
      <c r="A21" s="20"/>
      <c r="B21" s="20"/>
      <c r="C21" s="25"/>
      <c r="D21" s="20"/>
      <c r="E21" s="20"/>
      <c r="F21" s="20"/>
      <c r="G21" s="20"/>
      <c r="H21" s="25"/>
      <c r="I21" s="20"/>
      <c r="J21" s="20"/>
      <c r="K21" s="20"/>
      <c r="L21" s="20"/>
      <c r="M21" s="20"/>
      <c r="N21" s="20"/>
      <c r="O21" s="20"/>
      <c r="P21" s="20"/>
      <c r="Q21" s="20"/>
      <c r="R21" s="25"/>
      <c r="S21" s="20"/>
      <c r="T21" s="20"/>
    </row>
    <row r="22" spans="1:20" ht="15.75">
      <c r="A22" s="20"/>
      <c r="B22" s="20"/>
      <c r="C22" s="25"/>
      <c r="D22" s="20"/>
      <c r="E22" s="20"/>
      <c r="F22" s="20"/>
      <c r="G22" s="20"/>
      <c r="H22" s="25"/>
      <c r="I22" s="20"/>
      <c r="J22" s="20"/>
      <c r="K22" s="20"/>
      <c r="L22" s="20"/>
      <c r="M22" s="20"/>
      <c r="N22" s="20"/>
      <c r="O22" s="20"/>
      <c r="P22" s="20"/>
      <c r="Q22" s="20"/>
      <c r="R22" s="25"/>
      <c r="S22" s="20"/>
      <c r="T22" s="20"/>
    </row>
    <row r="23" spans="1:20" ht="15.75">
      <c r="A23" s="20"/>
      <c r="B23" s="20"/>
      <c r="C23" s="25"/>
      <c r="D23" s="20"/>
      <c r="E23" s="20"/>
      <c r="F23" s="20"/>
      <c r="G23" s="20"/>
      <c r="H23" s="25"/>
      <c r="I23" s="20"/>
      <c r="J23" s="20"/>
      <c r="K23" s="20"/>
      <c r="L23" s="20"/>
      <c r="M23" s="20"/>
      <c r="N23" s="20"/>
      <c r="O23" s="20"/>
      <c r="P23" s="20"/>
      <c r="Q23" s="20"/>
      <c r="R23" s="25"/>
      <c r="S23" s="20"/>
      <c r="T23" s="20"/>
    </row>
    <row r="24" spans="1:20" ht="15.75">
      <c r="A24" s="20"/>
      <c r="B24" s="20"/>
      <c r="C24" s="25"/>
      <c r="D24" s="20"/>
      <c r="E24" s="20"/>
      <c r="F24" s="20"/>
      <c r="G24" s="20"/>
      <c r="H24" s="25"/>
      <c r="I24" s="20"/>
      <c r="J24" s="20"/>
      <c r="K24" s="20"/>
      <c r="L24" s="20"/>
      <c r="M24" s="20"/>
      <c r="N24" s="20"/>
      <c r="O24" s="20"/>
      <c r="P24" s="20"/>
      <c r="Q24" s="20"/>
      <c r="R24" s="25"/>
      <c r="S24" s="20"/>
      <c r="T24" s="20"/>
    </row>
    <row r="25" spans="1:20" ht="15.75">
      <c r="A25" s="20"/>
      <c r="B25" s="20"/>
      <c r="C25" s="25"/>
      <c r="D25" s="20"/>
      <c r="E25" s="20"/>
      <c r="F25" s="20"/>
      <c r="G25" s="20"/>
      <c r="H25" s="25"/>
      <c r="I25" s="20"/>
      <c r="J25" s="20"/>
      <c r="K25" s="20"/>
      <c r="L25" s="20"/>
      <c r="M25" s="20"/>
      <c r="N25" s="20"/>
      <c r="O25" s="20"/>
      <c r="P25" s="20"/>
      <c r="Q25" s="20"/>
      <c r="R25" s="25"/>
      <c r="S25" s="20"/>
      <c r="T25" s="20"/>
    </row>
    <row r="26" spans="1:20" ht="15.75">
      <c r="A26" s="20"/>
      <c r="B26" s="20"/>
      <c r="C26" s="25"/>
      <c r="D26" s="20"/>
      <c r="E26" s="20"/>
      <c r="F26" s="20"/>
      <c r="G26" s="20"/>
      <c r="H26" s="25"/>
      <c r="I26" s="20"/>
      <c r="J26" s="20"/>
      <c r="K26" s="20"/>
      <c r="L26" s="20"/>
      <c r="M26" s="20"/>
      <c r="N26" s="20"/>
      <c r="O26" s="20"/>
      <c r="P26" s="20"/>
      <c r="Q26" s="20"/>
      <c r="R26" s="25"/>
      <c r="S26" s="20"/>
      <c r="T26" s="20"/>
    </row>
    <row r="27" spans="1:20" ht="15.75">
      <c r="A27" s="20"/>
      <c r="B27" s="20"/>
      <c r="C27" s="25"/>
      <c r="D27" s="20"/>
      <c r="E27" s="20"/>
      <c r="F27" s="20"/>
      <c r="G27" s="20"/>
      <c r="H27" s="25"/>
      <c r="I27" s="20"/>
      <c r="J27" s="20"/>
      <c r="K27" s="20"/>
      <c r="L27" s="20"/>
      <c r="M27" s="20"/>
      <c r="N27" s="20"/>
      <c r="O27" s="20"/>
      <c r="P27" s="20"/>
      <c r="Q27" s="20"/>
      <c r="R27" s="25"/>
      <c r="S27" s="20"/>
      <c r="T27" s="20"/>
    </row>
    <row r="28" spans="1:20" ht="15.75">
      <c r="A28" s="20"/>
      <c r="B28" s="20"/>
      <c r="C28" s="25"/>
      <c r="D28" s="20"/>
      <c r="E28" s="20"/>
      <c r="F28" s="20"/>
      <c r="G28" s="20"/>
      <c r="H28" s="25"/>
      <c r="I28" s="20"/>
      <c r="J28" s="20"/>
      <c r="K28" s="20"/>
      <c r="L28" s="20"/>
      <c r="M28" s="20"/>
      <c r="N28" s="20"/>
      <c r="O28" s="20"/>
      <c r="P28" s="20"/>
      <c r="Q28" s="20"/>
      <c r="R28" s="25"/>
      <c r="S28" s="20"/>
      <c r="T28" s="20"/>
    </row>
    <row r="29" spans="1:20" ht="15.75">
      <c r="A29" s="20"/>
      <c r="B29" s="20"/>
      <c r="C29" s="25"/>
      <c r="D29" s="20"/>
      <c r="E29" s="20"/>
      <c r="F29" s="20"/>
      <c r="G29" s="20"/>
      <c r="H29" s="25"/>
      <c r="I29" s="20"/>
      <c r="J29" s="20"/>
      <c r="K29" s="20"/>
      <c r="L29" s="20"/>
      <c r="M29" s="20"/>
      <c r="N29" s="20"/>
      <c r="O29" s="20"/>
      <c r="P29" s="20"/>
      <c r="Q29" s="20"/>
      <c r="R29" s="25"/>
      <c r="S29" s="20"/>
      <c r="T29" s="20"/>
    </row>
    <row r="30" spans="1:20" ht="15.75">
      <c r="A30" s="20"/>
      <c r="B30" s="20"/>
      <c r="C30" s="25"/>
      <c r="D30" s="20"/>
      <c r="E30" s="20"/>
      <c r="F30" s="20"/>
      <c r="G30" s="20"/>
      <c r="H30" s="25"/>
      <c r="I30" s="20"/>
      <c r="J30" s="20"/>
      <c r="K30" s="20"/>
      <c r="L30" s="20"/>
      <c r="M30" s="20"/>
      <c r="N30" s="20"/>
      <c r="O30" s="20"/>
      <c r="P30" s="20"/>
      <c r="Q30" s="20"/>
      <c r="R30" s="25"/>
      <c r="S30" s="20"/>
      <c r="T30" s="20"/>
    </row>
    <row r="31" spans="1:20" ht="15.75">
      <c r="A31" s="20"/>
      <c r="B31" s="20"/>
      <c r="C31" s="25"/>
      <c r="D31" s="20"/>
      <c r="E31" s="20"/>
      <c r="F31" s="20"/>
      <c r="G31" s="20"/>
      <c r="H31" s="25"/>
      <c r="I31" s="20"/>
      <c r="J31" s="20"/>
      <c r="K31" s="20"/>
      <c r="L31" s="20"/>
      <c r="M31" s="20"/>
      <c r="N31" s="20"/>
      <c r="O31" s="20"/>
      <c r="P31" s="20"/>
      <c r="Q31" s="20"/>
      <c r="R31" s="25"/>
      <c r="S31" s="20"/>
      <c r="T31" s="20"/>
    </row>
    <row r="32" spans="1:20" ht="15.75">
      <c r="A32" s="20"/>
      <c r="B32" s="20"/>
      <c r="C32" s="25"/>
      <c r="D32" s="20"/>
      <c r="E32" s="20"/>
      <c r="F32" s="20"/>
      <c r="G32" s="20"/>
      <c r="H32" s="25"/>
      <c r="I32" s="20"/>
      <c r="J32" s="20"/>
      <c r="K32" s="20"/>
      <c r="L32" s="20"/>
      <c r="M32" s="20"/>
      <c r="N32" s="20"/>
      <c r="O32" s="20"/>
      <c r="P32" s="20"/>
      <c r="Q32" s="20"/>
      <c r="R32" s="25"/>
      <c r="S32" s="20"/>
      <c r="T32" s="20"/>
    </row>
    <row r="33" spans="1:20" ht="15.75">
      <c r="A33" s="20"/>
      <c r="B33" s="20"/>
      <c r="C33" s="25"/>
      <c r="D33" s="20"/>
      <c r="E33" s="20"/>
      <c r="F33" s="20"/>
      <c r="G33" s="20"/>
      <c r="H33" s="25"/>
      <c r="I33" s="20"/>
      <c r="J33" s="20"/>
      <c r="K33" s="20"/>
      <c r="L33" s="20"/>
      <c r="M33" s="20"/>
      <c r="N33" s="20"/>
      <c r="O33" s="20"/>
      <c r="P33" s="20"/>
      <c r="Q33" s="20"/>
      <c r="R33" s="25"/>
      <c r="S33" s="20"/>
      <c r="T33" s="20"/>
    </row>
    <row r="34" spans="1:20" ht="15.75">
      <c r="A34" s="20"/>
      <c r="B34" s="20"/>
      <c r="C34" s="25"/>
      <c r="D34" s="20"/>
      <c r="E34" s="20"/>
      <c r="F34" s="20"/>
      <c r="G34" s="20"/>
      <c r="H34" s="25"/>
      <c r="I34" s="20"/>
      <c r="J34" s="20"/>
      <c r="K34" s="20"/>
      <c r="L34" s="20"/>
      <c r="M34" s="20"/>
      <c r="N34" s="20"/>
      <c r="O34" s="20"/>
      <c r="P34" s="20"/>
      <c r="Q34" s="20"/>
      <c r="R34" s="25"/>
      <c r="S34" s="20"/>
      <c r="T34" s="20"/>
    </row>
    <row r="35" spans="1:20" ht="15.75">
      <c r="A35" s="20"/>
      <c r="B35" s="20"/>
      <c r="C35" s="25"/>
      <c r="D35" s="20"/>
      <c r="E35" s="20"/>
      <c r="F35" s="20"/>
      <c r="G35" s="20"/>
      <c r="H35" s="25"/>
      <c r="I35" s="20"/>
      <c r="J35" s="20"/>
      <c r="K35" s="20"/>
      <c r="L35" s="20"/>
      <c r="M35" s="20"/>
      <c r="N35" s="20"/>
      <c r="O35" s="20"/>
      <c r="P35" s="20"/>
      <c r="Q35" s="20"/>
      <c r="R35" s="25"/>
      <c r="S35" s="20"/>
      <c r="T35" s="20"/>
    </row>
    <row r="36" spans="1:20" ht="15.75">
      <c r="A36" s="20"/>
      <c r="B36" s="20"/>
      <c r="C36" s="25"/>
      <c r="D36" s="20"/>
      <c r="E36" s="20"/>
      <c r="F36" s="20"/>
      <c r="G36" s="20"/>
      <c r="H36" s="25"/>
      <c r="I36" s="20"/>
      <c r="J36" s="20"/>
      <c r="K36" s="20"/>
      <c r="L36" s="20"/>
      <c r="M36" s="20"/>
      <c r="N36" s="20"/>
      <c r="O36" s="20"/>
      <c r="P36" s="20"/>
      <c r="Q36" s="20"/>
      <c r="R36" s="25"/>
      <c r="S36" s="20"/>
      <c r="T36" s="20"/>
    </row>
    <row r="37" spans="1:20" ht="15.75">
      <c r="A37" s="20"/>
      <c r="B37" s="20"/>
      <c r="C37" s="25"/>
      <c r="D37" s="20"/>
      <c r="E37" s="20"/>
      <c r="F37" s="20"/>
      <c r="G37" s="20"/>
      <c r="H37" s="25"/>
      <c r="I37" s="20"/>
      <c r="J37" s="20"/>
      <c r="K37" s="20"/>
      <c r="L37" s="20"/>
      <c r="M37" s="20"/>
      <c r="N37" s="20"/>
      <c r="O37" s="20"/>
      <c r="P37" s="20"/>
      <c r="Q37" s="20"/>
      <c r="R37" s="25"/>
      <c r="S37" s="20"/>
      <c r="T37" s="20"/>
    </row>
    <row r="38" spans="1:20" ht="15.75">
      <c r="A38" s="20"/>
      <c r="B38" s="20"/>
      <c r="C38" s="25"/>
      <c r="D38" s="20"/>
      <c r="E38" s="20"/>
      <c r="F38" s="20"/>
      <c r="G38" s="20"/>
      <c r="H38" s="25"/>
      <c r="I38" s="20"/>
      <c r="J38" s="20"/>
      <c r="K38" s="20"/>
      <c r="L38" s="20"/>
      <c r="M38" s="20"/>
      <c r="N38" s="20"/>
      <c r="O38" s="20"/>
      <c r="P38" s="20"/>
      <c r="Q38" s="20"/>
      <c r="R38" s="25"/>
      <c r="S38" s="20"/>
      <c r="T38" s="20"/>
    </row>
    <row r="39" spans="1:20" ht="15.75">
      <c r="A39" s="20"/>
      <c r="B39" s="20"/>
      <c r="C39" s="25"/>
      <c r="D39" s="20"/>
      <c r="E39" s="20"/>
      <c r="F39" s="20"/>
      <c r="G39" s="20"/>
      <c r="H39" s="25"/>
      <c r="I39" s="20"/>
      <c r="J39" s="20"/>
      <c r="K39" s="20"/>
      <c r="L39" s="20"/>
      <c r="M39" s="20"/>
      <c r="N39" s="20"/>
      <c r="O39" s="20"/>
      <c r="P39" s="20"/>
      <c r="Q39" s="20"/>
      <c r="R39" s="25"/>
      <c r="S39" s="20"/>
      <c r="T39" s="20"/>
    </row>
    <row r="40" spans="1:20" ht="15.75">
      <c r="A40" s="20"/>
      <c r="B40" s="20"/>
      <c r="C40" s="25"/>
      <c r="D40" s="20"/>
      <c r="E40" s="20"/>
      <c r="F40" s="20"/>
      <c r="G40" s="20"/>
      <c r="H40" s="25"/>
      <c r="I40" s="20"/>
      <c r="J40" s="20"/>
      <c r="K40" s="20"/>
      <c r="L40" s="20"/>
      <c r="M40" s="20"/>
      <c r="N40" s="20"/>
      <c r="O40" s="20"/>
      <c r="P40" s="20"/>
      <c r="Q40" s="20"/>
      <c r="R40" s="25"/>
      <c r="S40" s="20"/>
      <c r="T40" s="20"/>
    </row>
    <row r="41" spans="1:20" ht="15.75">
      <c r="A41" s="20"/>
      <c r="B41" s="20"/>
      <c r="C41" s="25"/>
      <c r="D41" s="20"/>
      <c r="E41" s="20"/>
      <c r="F41" s="20"/>
      <c r="G41" s="20"/>
      <c r="H41" s="25"/>
      <c r="I41" s="20"/>
      <c r="J41" s="20"/>
      <c r="K41" s="20"/>
      <c r="L41" s="20"/>
      <c r="M41" s="20"/>
      <c r="N41" s="20"/>
      <c r="O41" s="20"/>
      <c r="P41" s="20"/>
      <c r="Q41" s="20"/>
      <c r="R41" s="25"/>
      <c r="S41" s="20"/>
      <c r="T41" s="20"/>
    </row>
    <row r="42" spans="1:20" ht="15.75">
      <c r="A42" s="20"/>
      <c r="B42" s="20"/>
      <c r="C42" s="25"/>
      <c r="D42" s="20"/>
      <c r="E42" s="20"/>
      <c r="F42" s="20"/>
      <c r="G42" s="20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5"/>
      <c r="S42" s="20"/>
      <c r="T42" s="20"/>
    </row>
    <row r="43" spans="1:20" ht="15.75">
      <c r="A43" s="20"/>
      <c r="B43" s="20"/>
      <c r="C43" s="25"/>
      <c r="D43" s="20"/>
      <c r="E43" s="20"/>
      <c r="F43" s="20"/>
      <c r="G43" s="20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5"/>
      <c r="S43" s="20"/>
      <c r="T43" s="20"/>
    </row>
    <row r="44" spans="1:20" ht="15.75">
      <c r="A44" s="20"/>
      <c r="B44" s="20"/>
      <c r="C44" s="25"/>
      <c r="D44" s="20"/>
      <c r="E44" s="20"/>
      <c r="F44" s="20"/>
      <c r="G44" s="20"/>
      <c r="H44" s="25"/>
      <c r="I44" s="20"/>
      <c r="J44" s="20"/>
      <c r="K44" s="20"/>
      <c r="L44" s="20"/>
      <c r="M44" s="20"/>
      <c r="N44" s="20"/>
      <c r="O44" s="20"/>
      <c r="P44" s="20"/>
      <c r="Q44" s="20"/>
      <c r="R44" s="25"/>
      <c r="S44" s="20"/>
      <c r="T44" s="20"/>
    </row>
    <row r="45" spans="1:20" ht="15.75">
      <c r="A45" s="20"/>
      <c r="B45" s="20"/>
      <c r="C45" s="25"/>
      <c r="D45" s="20"/>
      <c r="E45" s="20"/>
      <c r="F45" s="20"/>
      <c r="G45" s="20"/>
      <c r="H45" s="25"/>
      <c r="I45" s="20"/>
      <c r="J45" s="20"/>
      <c r="K45" s="20"/>
      <c r="L45" s="20"/>
      <c r="M45" s="20"/>
      <c r="N45" s="20"/>
      <c r="O45" s="20"/>
      <c r="P45" s="20"/>
      <c r="Q45" s="20"/>
      <c r="R45" s="25"/>
      <c r="S45" s="20"/>
      <c r="T45" s="20"/>
    </row>
    <row r="46" spans="1:20" ht="15.75">
      <c r="A46" s="20"/>
      <c r="B46" s="20"/>
      <c r="C46" s="25"/>
      <c r="D46" s="20"/>
      <c r="E46" s="20"/>
      <c r="F46" s="20"/>
      <c r="G46" s="20"/>
      <c r="H46" s="25"/>
      <c r="I46" s="20"/>
      <c r="J46" s="20"/>
      <c r="K46" s="20"/>
      <c r="L46" s="20"/>
      <c r="M46" s="20"/>
      <c r="N46" s="20"/>
      <c r="O46" s="20"/>
      <c r="P46" s="20"/>
      <c r="Q46" s="20"/>
      <c r="R46" s="25"/>
      <c r="S46" s="20"/>
      <c r="T46" s="20"/>
    </row>
    <row r="47" spans="1:20" ht="15.75">
      <c r="A47" s="20"/>
      <c r="B47" s="20"/>
      <c r="C47" s="25"/>
      <c r="D47" s="20"/>
      <c r="E47" s="20"/>
      <c r="F47" s="20"/>
      <c r="G47" s="20"/>
      <c r="H47" s="25"/>
      <c r="I47" s="20"/>
      <c r="J47" s="20"/>
      <c r="K47" s="20"/>
      <c r="L47" s="20"/>
      <c r="M47" s="20"/>
      <c r="N47" s="20"/>
      <c r="O47" s="20"/>
      <c r="P47" s="20"/>
      <c r="Q47" s="20"/>
      <c r="R47" s="25"/>
      <c r="S47" s="20"/>
      <c r="T47" s="20"/>
    </row>
    <row r="48" spans="1:20" ht="15.75">
      <c r="A48" s="20"/>
      <c r="B48" s="20"/>
      <c r="C48" s="25"/>
      <c r="D48" s="20"/>
      <c r="E48" s="20"/>
      <c r="F48" s="20"/>
      <c r="G48" s="20"/>
      <c r="H48" s="25"/>
      <c r="I48" s="20"/>
      <c r="J48" s="20"/>
      <c r="K48" s="20"/>
      <c r="L48" s="20"/>
      <c r="M48" s="20"/>
      <c r="N48" s="20"/>
      <c r="O48" s="20"/>
      <c r="P48" s="20"/>
      <c r="Q48" s="20"/>
      <c r="R48" s="25"/>
      <c r="S48" s="20"/>
      <c r="T48" s="20"/>
    </row>
    <row r="49" spans="1:20" ht="15.75">
      <c r="A49" s="20"/>
      <c r="B49" s="20"/>
      <c r="C49" s="25"/>
      <c r="D49" s="20"/>
      <c r="E49" s="20"/>
      <c r="F49" s="20"/>
      <c r="G49" s="20"/>
      <c r="H49" s="25"/>
      <c r="I49" s="20"/>
      <c r="J49" s="20"/>
      <c r="K49" s="20"/>
      <c r="L49" s="20"/>
      <c r="M49" s="20"/>
      <c r="N49" s="20"/>
      <c r="O49" s="20"/>
      <c r="P49" s="20"/>
      <c r="Q49" s="20"/>
      <c r="R49" s="25"/>
      <c r="S49" s="20"/>
      <c r="T49" s="20"/>
    </row>
    <row r="50" spans="1:20" ht="15.75">
      <c r="A50" s="20"/>
      <c r="B50" s="20"/>
      <c r="C50" s="25"/>
      <c r="D50" s="20"/>
      <c r="E50" s="20"/>
      <c r="F50" s="20"/>
      <c r="G50" s="20"/>
      <c r="H50" s="25"/>
      <c r="I50" s="20"/>
      <c r="J50" s="20"/>
      <c r="K50" s="20"/>
      <c r="L50" s="20"/>
      <c r="M50" s="20"/>
      <c r="N50" s="20"/>
      <c r="O50" s="20"/>
      <c r="P50" s="20"/>
      <c r="Q50" s="20"/>
      <c r="R50" s="25"/>
      <c r="S50" s="20"/>
      <c r="T50" s="20"/>
    </row>
    <row r="51" spans="1:20" ht="15.75">
      <c r="A51" s="20"/>
      <c r="B51" s="20"/>
      <c r="C51" s="25"/>
      <c r="D51" s="20"/>
      <c r="E51" s="20"/>
      <c r="F51" s="20"/>
      <c r="G51" s="20"/>
      <c r="H51" s="25"/>
      <c r="I51" s="20"/>
      <c r="J51" s="20"/>
      <c r="K51" s="20"/>
      <c r="L51" s="20"/>
      <c r="M51" s="20"/>
      <c r="N51" s="20"/>
      <c r="O51" s="20"/>
      <c r="P51" s="20"/>
      <c r="Q51" s="20"/>
      <c r="R51" s="25"/>
      <c r="S51" s="20"/>
      <c r="T51" s="20"/>
    </row>
    <row r="52" spans="1:20" ht="15.75">
      <c r="A52" s="20"/>
      <c r="B52" s="20"/>
      <c r="C52" s="25"/>
      <c r="D52" s="20"/>
      <c r="E52" s="20"/>
      <c r="F52" s="20"/>
      <c r="G52" s="20"/>
      <c r="H52" s="25"/>
      <c r="I52" s="20"/>
      <c r="J52" s="20"/>
      <c r="K52" s="20"/>
      <c r="L52" s="20"/>
      <c r="M52" s="20"/>
      <c r="N52" s="20"/>
      <c r="O52" s="20"/>
      <c r="P52" s="20"/>
      <c r="Q52" s="20"/>
      <c r="R52" s="25"/>
      <c r="S52" s="20"/>
      <c r="T52" s="20"/>
    </row>
    <row r="53" spans="1:20" ht="15.75">
      <c r="A53" s="20"/>
      <c r="B53" s="20"/>
      <c r="C53" s="25"/>
      <c r="D53" s="20"/>
      <c r="E53" s="20"/>
      <c r="F53" s="20"/>
      <c r="G53" s="20"/>
      <c r="H53" s="25"/>
      <c r="I53" s="20"/>
      <c r="J53" s="20"/>
      <c r="K53" s="20"/>
      <c r="L53" s="20"/>
      <c r="M53" s="20"/>
      <c r="N53" s="20"/>
      <c r="O53" s="20"/>
      <c r="P53" s="20"/>
      <c r="Q53" s="20"/>
      <c r="R53" s="25"/>
      <c r="S53" s="20"/>
      <c r="T53" s="20"/>
    </row>
    <row r="54" spans="1:20" ht="15.75">
      <c r="A54" s="20"/>
      <c r="B54" s="20"/>
      <c r="C54" s="25"/>
      <c r="D54" s="20"/>
      <c r="E54" s="20"/>
      <c r="F54" s="20"/>
      <c r="G54" s="20"/>
      <c r="H54" s="25"/>
      <c r="I54" s="20"/>
      <c r="J54" s="20"/>
      <c r="K54" s="20"/>
      <c r="L54" s="20"/>
      <c r="M54" s="20"/>
      <c r="N54" s="20"/>
      <c r="O54" s="20"/>
      <c r="P54" s="20"/>
      <c r="Q54" s="20"/>
      <c r="R54" s="25"/>
      <c r="S54" s="20"/>
      <c r="T54" s="20"/>
    </row>
    <row r="55" spans="1:20" ht="15.75">
      <c r="A55" s="20"/>
      <c r="B55" s="20"/>
      <c r="C55" s="25"/>
      <c r="D55" s="20"/>
      <c r="E55" s="20"/>
      <c r="F55" s="20"/>
      <c r="G55" s="20"/>
      <c r="H55" s="25"/>
      <c r="I55" s="20"/>
      <c r="J55" s="20"/>
      <c r="K55" s="20"/>
      <c r="L55" s="20"/>
      <c r="M55" s="20"/>
      <c r="N55" s="20"/>
      <c r="O55" s="20"/>
      <c r="P55" s="20"/>
      <c r="Q55" s="20"/>
      <c r="R55" s="25"/>
      <c r="S55" s="20"/>
      <c r="T55" s="20"/>
    </row>
    <row r="56" spans="1:20" ht="15.75">
      <c r="A56" s="20"/>
      <c r="B56" s="20"/>
      <c r="C56" s="25"/>
      <c r="D56" s="20"/>
      <c r="E56" s="20"/>
      <c r="F56" s="20"/>
      <c r="G56" s="20"/>
      <c r="H56" s="25"/>
      <c r="I56" s="20"/>
      <c r="J56" s="20"/>
      <c r="K56" s="20"/>
      <c r="L56" s="20"/>
      <c r="M56" s="20"/>
      <c r="N56" s="20"/>
      <c r="O56" s="20"/>
      <c r="P56" s="20"/>
      <c r="Q56" s="20"/>
      <c r="R56" s="25"/>
      <c r="S56" s="20"/>
      <c r="T56" s="20"/>
    </row>
    <row r="57" spans="1:20" ht="15.75">
      <c r="A57" s="20"/>
      <c r="B57" s="20"/>
      <c r="C57" s="25"/>
      <c r="D57" s="20"/>
      <c r="E57" s="20"/>
      <c r="F57" s="20"/>
      <c r="G57" s="20"/>
      <c r="H57" s="25"/>
      <c r="I57" s="20"/>
      <c r="J57" s="20"/>
      <c r="K57" s="20"/>
      <c r="L57" s="20"/>
      <c r="M57" s="20"/>
      <c r="N57" s="20"/>
      <c r="O57" s="20"/>
      <c r="P57" s="20"/>
      <c r="Q57" s="20"/>
      <c r="R57" s="25"/>
      <c r="S57" s="20"/>
      <c r="T57" s="20"/>
    </row>
    <row r="58" spans="1:20" ht="15.75">
      <c r="A58" s="20"/>
      <c r="B58" s="20"/>
      <c r="C58" s="25"/>
      <c r="D58" s="20"/>
      <c r="E58" s="20"/>
      <c r="F58" s="20"/>
      <c r="G58" s="20"/>
      <c r="H58" s="25"/>
      <c r="I58" s="20"/>
      <c r="J58" s="20"/>
      <c r="K58" s="20"/>
      <c r="L58" s="20"/>
      <c r="M58" s="20"/>
      <c r="N58" s="20"/>
      <c r="O58" s="20"/>
      <c r="P58" s="20"/>
      <c r="Q58" s="20"/>
      <c r="R58" s="25"/>
      <c r="S58" s="20"/>
      <c r="T58" s="20"/>
    </row>
    <row r="59" spans="1:20" ht="15.75">
      <c r="A59" s="20"/>
      <c r="B59" s="20"/>
      <c r="C59" s="25"/>
      <c r="D59" s="20"/>
      <c r="E59" s="20"/>
      <c r="F59" s="20"/>
      <c r="G59" s="20"/>
      <c r="H59" s="25"/>
      <c r="I59" s="20"/>
      <c r="J59" s="20"/>
      <c r="K59" s="20"/>
      <c r="L59" s="20"/>
      <c r="M59" s="20"/>
      <c r="N59" s="20"/>
      <c r="O59" s="20"/>
      <c r="P59" s="20"/>
      <c r="Q59" s="20"/>
      <c r="R59" s="25"/>
      <c r="S59" s="20"/>
      <c r="T59" s="20"/>
    </row>
    <row r="60" spans="1:20" ht="15.75">
      <c r="A60" s="20"/>
      <c r="B60" s="20"/>
      <c r="C60" s="25"/>
      <c r="D60" s="20"/>
      <c r="E60" s="20"/>
      <c r="F60" s="20"/>
      <c r="G60" s="20"/>
      <c r="H60" s="25"/>
      <c r="I60" s="20"/>
      <c r="J60" s="20"/>
      <c r="K60" s="20"/>
      <c r="L60" s="20"/>
      <c r="M60" s="20"/>
      <c r="N60" s="20"/>
      <c r="O60" s="20"/>
      <c r="P60" s="20"/>
      <c r="Q60" s="20"/>
      <c r="R60" s="25"/>
      <c r="S60" s="20"/>
      <c r="T60" s="20"/>
    </row>
    <row r="61" spans="1:20" ht="15.75">
      <c r="A61" s="20"/>
      <c r="B61" s="20"/>
      <c r="C61" s="25"/>
      <c r="D61" s="20"/>
      <c r="E61" s="20"/>
      <c r="F61" s="20"/>
      <c r="G61" s="20"/>
      <c r="H61" s="25"/>
      <c r="I61" s="20"/>
      <c r="J61" s="20"/>
      <c r="K61" s="20"/>
      <c r="L61" s="20"/>
      <c r="M61" s="20"/>
      <c r="N61" s="20"/>
      <c r="O61" s="20"/>
      <c r="P61" s="20"/>
      <c r="Q61" s="20"/>
      <c r="R61" s="25"/>
      <c r="S61" s="20"/>
      <c r="T61" s="20"/>
    </row>
    <row r="62" spans="1:20" ht="15.75">
      <c r="A62" s="20"/>
      <c r="B62" s="20"/>
      <c r="C62" s="25"/>
      <c r="D62" s="20"/>
      <c r="E62" s="20"/>
      <c r="F62" s="20"/>
      <c r="G62" s="20"/>
      <c r="H62" s="25"/>
      <c r="I62" s="20"/>
      <c r="J62" s="20"/>
      <c r="K62" s="20"/>
      <c r="L62" s="20"/>
      <c r="M62" s="20"/>
      <c r="N62" s="20"/>
      <c r="O62" s="20"/>
      <c r="P62" s="20"/>
      <c r="Q62" s="20"/>
      <c r="R62" s="25"/>
      <c r="S62" s="20"/>
      <c r="T62" s="20"/>
    </row>
    <row r="63" spans="1:20" ht="15.75">
      <c r="A63" s="20"/>
      <c r="B63" s="20"/>
      <c r="C63" s="25"/>
      <c r="D63" s="20"/>
      <c r="E63" s="20"/>
      <c r="F63" s="20"/>
      <c r="G63" s="20"/>
      <c r="H63" s="25"/>
      <c r="I63" s="20"/>
      <c r="J63" s="20"/>
      <c r="K63" s="20"/>
      <c r="L63" s="20"/>
      <c r="M63" s="20"/>
      <c r="N63" s="20"/>
      <c r="O63" s="20"/>
      <c r="P63" s="20"/>
      <c r="Q63" s="20"/>
      <c r="R63" s="25"/>
      <c r="S63" s="20"/>
      <c r="T63" s="20"/>
    </row>
    <row r="64" spans="1:20" ht="15.75">
      <c r="A64" s="20"/>
      <c r="B64" s="20"/>
      <c r="C64" s="25"/>
      <c r="D64" s="20"/>
      <c r="E64" s="20"/>
      <c r="F64" s="20"/>
      <c r="G64" s="20"/>
      <c r="H64" s="25"/>
      <c r="I64" s="20"/>
      <c r="J64" s="20"/>
      <c r="K64" s="20"/>
      <c r="L64" s="20"/>
      <c r="M64" s="20"/>
      <c r="N64" s="20"/>
      <c r="O64" s="20"/>
      <c r="P64" s="20"/>
      <c r="Q64" s="20"/>
      <c r="R64" s="25"/>
      <c r="S64" s="20"/>
      <c r="T64" s="20"/>
    </row>
    <row r="65" spans="1:20" ht="15.75">
      <c r="A65" s="20"/>
      <c r="B65" s="20"/>
      <c r="C65" s="25"/>
      <c r="D65" s="20"/>
      <c r="E65" s="20"/>
      <c r="F65" s="20"/>
      <c r="G65" s="20"/>
      <c r="H65" s="25"/>
      <c r="I65" s="20"/>
      <c r="J65" s="20"/>
      <c r="K65" s="20"/>
      <c r="L65" s="20"/>
      <c r="M65" s="20"/>
      <c r="N65" s="20"/>
      <c r="O65" s="20"/>
      <c r="P65" s="20"/>
      <c r="Q65" s="20"/>
      <c r="R65" s="25"/>
      <c r="S65" s="20"/>
      <c r="T65" s="20"/>
    </row>
    <row r="66" spans="1:20" ht="15.75">
      <c r="A66" s="20"/>
      <c r="B66" s="20"/>
      <c r="C66" s="25"/>
      <c r="D66" s="20"/>
      <c r="E66" s="20"/>
      <c r="F66" s="20"/>
      <c r="G66" s="20"/>
      <c r="H66" s="25"/>
      <c r="I66" s="20"/>
      <c r="J66" s="20"/>
      <c r="K66" s="20"/>
      <c r="L66" s="20"/>
      <c r="M66" s="20"/>
      <c r="N66" s="20"/>
      <c r="O66" s="20"/>
      <c r="P66" s="20"/>
      <c r="Q66" s="20"/>
      <c r="R66" s="25"/>
      <c r="S66" s="20"/>
      <c r="T66" s="20"/>
    </row>
    <row r="67" spans="1:20" ht="15.75">
      <c r="A67" s="20"/>
      <c r="B67" s="20"/>
      <c r="C67" s="25"/>
      <c r="D67" s="20"/>
      <c r="E67" s="20"/>
      <c r="F67" s="20"/>
      <c r="G67" s="20"/>
      <c r="H67" s="25"/>
      <c r="I67" s="20"/>
      <c r="J67" s="20"/>
      <c r="K67" s="20"/>
      <c r="L67" s="20"/>
      <c r="M67" s="20"/>
      <c r="N67" s="20"/>
      <c r="O67" s="20"/>
      <c r="P67" s="20"/>
      <c r="Q67" s="20"/>
      <c r="R67" s="25"/>
      <c r="S67" s="20"/>
      <c r="T67" s="20"/>
    </row>
    <row r="68" spans="1:20" ht="15.75">
      <c r="A68" s="20"/>
      <c r="B68" s="20"/>
      <c r="C68" s="25"/>
      <c r="D68" s="20"/>
      <c r="E68" s="20"/>
      <c r="F68" s="20"/>
      <c r="G68" s="20"/>
      <c r="H68" s="25"/>
      <c r="I68" s="20"/>
      <c r="J68" s="20"/>
      <c r="K68" s="20"/>
      <c r="L68" s="20"/>
      <c r="M68" s="20"/>
      <c r="N68" s="20"/>
      <c r="O68" s="20"/>
      <c r="P68" s="20"/>
      <c r="Q68" s="20"/>
      <c r="R68" s="25"/>
      <c r="S68" s="20"/>
      <c r="T68" s="20"/>
    </row>
    <row r="69" spans="1:20" ht="15.75">
      <c r="A69" s="20"/>
      <c r="B69" s="20"/>
      <c r="C69" s="25"/>
      <c r="D69" s="20"/>
      <c r="E69" s="20"/>
      <c r="F69" s="20"/>
      <c r="G69" s="20"/>
      <c r="H69" s="25"/>
      <c r="I69" s="20"/>
      <c r="J69" s="20"/>
      <c r="K69" s="20"/>
      <c r="L69" s="20"/>
      <c r="M69" s="20"/>
      <c r="N69" s="20"/>
      <c r="O69" s="20"/>
      <c r="P69" s="20"/>
      <c r="Q69" s="20"/>
      <c r="R69" s="25"/>
      <c r="S69" s="20"/>
      <c r="T69" s="20"/>
    </row>
    <row r="70" spans="1:20" ht="15.75">
      <c r="A70" s="20"/>
      <c r="B70" s="20"/>
      <c r="C70" s="25"/>
      <c r="D70" s="20"/>
      <c r="E70" s="20"/>
      <c r="F70" s="20"/>
      <c r="G70" s="20"/>
      <c r="H70" s="25"/>
      <c r="I70" s="20"/>
      <c r="J70" s="20"/>
      <c r="K70" s="20"/>
      <c r="L70" s="20"/>
      <c r="M70" s="20"/>
      <c r="N70" s="20"/>
      <c r="O70" s="20"/>
      <c r="P70" s="20"/>
      <c r="Q70" s="20"/>
      <c r="R70" s="25"/>
      <c r="S70" s="20"/>
      <c r="T70" s="20"/>
    </row>
    <row r="71" spans="1:20" ht="15.75">
      <c r="A71" s="20"/>
      <c r="B71" s="20"/>
      <c r="C71" s="25"/>
      <c r="D71" s="20"/>
      <c r="E71" s="20"/>
      <c r="F71" s="20"/>
      <c r="G71" s="20"/>
      <c r="H71" s="25"/>
      <c r="I71" s="20"/>
      <c r="J71" s="20"/>
      <c r="K71" s="20"/>
      <c r="L71" s="20"/>
      <c r="M71" s="20"/>
      <c r="N71" s="20"/>
      <c r="O71" s="20"/>
      <c r="P71" s="20"/>
      <c r="Q71" s="20"/>
      <c r="R71" s="25"/>
      <c r="S71" s="20"/>
      <c r="T71" s="20"/>
    </row>
    <row r="72" spans="1:20" ht="15.75">
      <c r="A72" s="20"/>
      <c r="B72" s="20"/>
      <c r="C72" s="25"/>
      <c r="D72" s="20"/>
      <c r="E72" s="20"/>
      <c r="F72" s="20"/>
      <c r="G72" s="20"/>
      <c r="H72" s="25"/>
      <c r="I72" s="20"/>
      <c r="J72" s="20"/>
      <c r="K72" s="20"/>
      <c r="L72" s="20"/>
      <c r="M72" s="20"/>
      <c r="N72" s="20"/>
      <c r="O72" s="20"/>
      <c r="P72" s="20"/>
      <c r="Q72" s="20"/>
      <c r="R72" s="25"/>
      <c r="S72" s="20"/>
      <c r="T72" s="20"/>
    </row>
    <row r="73" spans="1:20" ht="15.75">
      <c r="A73" s="20"/>
      <c r="B73" s="20"/>
      <c r="C73" s="25"/>
      <c r="D73" s="20"/>
      <c r="E73" s="20"/>
      <c r="F73" s="20"/>
      <c r="G73" s="20"/>
      <c r="H73" s="25"/>
      <c r="I73" s="20"/>
      <c r="J73" s="20"/>
      <c r="K73" s="20"/>
      <c r="L73" s="20"/>
      <c r="M73" s="20"/>
      <c r="N73" s="20"/>
      <c r="O73" s="20"/>
      <c r="P73" s="20"/>
      <c r="Q73" s="20"/>
      <c r="R73" s="25"/>
      <c r="S73" s="20"/>
      <c r="T73" s="20"/>
    </row>
    <row r="74" spans="1:20" ht="15.75">
      <c r="A74" s="20"/>
      <c r="B74" s="20"/>
      <c r="C74" s="25"/>
      <c r="D74" s="20"/>
      <c r="E74" s="20"/>
      <c r="F74" s="20"/>
      <c r="G74" s="20"/>
      <c r="H74" s="25"/>
      <c r="I74" s="20"/>
      <c r="J74" s="20"/>
      <c r="K74" s="20"/>
      <c r="L74" s="20"/>
      <c r="M74" s="20"/>
      <c r="N74" s="20"/>
      <c r="O74" s="20"/>
      <c r="P74" s="20"/>
      <c r="Q74" s="20"/>
      <c r="R74" s="25"/>
      <c r="S74" s="20"/>
      <c r="T74" s="20"/>
    </row>
    <row r="75" spans="1:20" ht="15.75">
      <c r="A75" s="20"/>
      <c r="B75" s="20"/>
      <c r="C75" s="25"/>
      <c r="D75" s="20"/>
      <c r="E75" s="20"/>
      <c r="F75" s="20"/>
      <c r="G75" s="20"/>
      <c r="H75" s="25"/>
      <c r="I75" s="20"/>
      <c r="J75" s="20"/>
      <c r="K75" s="20"/>
      <c r="L75" s="20"/>
      <c r="M75" s="20"/>
      <c r="N75" s="20"/>
      <c r="O75" s="20"/>
      <c r="P75" s="20"/>
      <c r="Q75" s="20"/>
      <c r="R75" s="25"/>
      <c r="S75" s="20"/>
      <c r="T75" s="20"/>
    </row>
    <row r="76" spans="1:20" ht="15.75">
      <c r="A76" s="20"/>
      <c r="B76" s="20"/>
      <c r="C76" s="25"/>
      <c r="D76" s="20"/>
      <c r="E76" s="20"/>
      <c r="F76" s="20"/>
      <c r="G76" s="20"/>
      <c r="H76" s="25"/>
      <c r="I76" s="20"/>
      <c r="J76" s="20"/>
      <c r="K76" s="20"/>
      <c r="L76" s="20"/>
      <c r="M76" s="20"/>
      <c r="N76" s="20"/>
      <c r="O76" s="20"/>
      <c r="P76" s="20"/>
      <c r="Q76" s="20"/>
      <c r="R76" s="25"/>
      <c r="S76" s="20"/>
      <c r="T76" s="20"/>
    </row>
    <row r="77" spans="1:20" ht="15.75">
      <c r="A77" s="20"/>
      <c r="B77" s="20"/>
      <c r="C77" s="25"/>
      <c r="D77" s="20"/>
      <c r="E77" s="20"/>
      <c r="F77" s="20"/>
      <c r="G77" s="20"/>
      <c r="H77" s="25"/>
      <c r="I77" s="20"/>
      <c r="J77" s="20"/>
      <c r="K77" s="20"/>
      <c r="L77" s="20"/>
      <c r="M77" s="20"/>
      <c r="N77" s="20"/>
      <c r="O77" s="20"/>
      <c r="P77" s="20"/>
      <c r="Q77" s="20"/>
      <c r="R77" s="25"/>
      <c r="S77" s="20"/>
      <c r="T77" s="20"/>
    </row>
    <row r="78" spans="1:20" ht="15.75">
      <c r="A78" s="20"/>
      <c r="B78" s="20"/>
      <c r="C78" s="25"/>
      <c r="D78" s="20"/>
      <c r="E78" s="20"/>
      <c r="F78" s="20"/>
      <c r="G78" s="20"/>
      <c r="H78" s="25"/>
      <c r="I78" s="20"/>
      <c r="J78" s="20"/>
      <c r="K78" s="20"/>
      <c r="L78" s="20"/>
      <c r="M78" s="20"/>
      <c r="N78" s="20"/>
      <c r="O78" s="20"/>
      <c r="P78" s="20"/>
      <c r="Q78" s="20"/>
      <c r="R78" s="25"/>
      <c r="S78" s="20"/>
      <c r="T78" s="20"/>
    </row>
    <row r="79" spans="1:20" ht="15.75">
      <c r="A79" s="20"/>
      <c r="B79" s="20"/>
      <c r="C79" s="25"/>
      <c r="D79" s="20"/>
      <c r="E79" s="20"/>
      <c r="F79" s="20"/>
      <c r="G79" s="20"/>
      <c r="H79" s="25"/>
      <c r="I79" s="20"/>
      <c r="J79" s="20"/>
      <c r="K79" s="20"/>
      <c r="L79" s="20"/>
      <c r="M79" s="20"/>
      <c r="N79" s="20"/>
      <c r="O79" s="20"/>
      <c r="P79" s="20"/>
      <c r="Q79" s="20"/>
      <c r="R79" s="25"/>
      <c r="S79" s="20"/>
      <c r="T79" s="20"/>
    </row>
    <row r="80" spans="1:20" ht="15.75">
      <c r="A80" s="20"/>
      <c r="B80" s="20"/>
      <c r="C80" s="25"/>
      <c r="D80" s="20"/>
      <c r="E80" s="20"/>
      <c r="F80" s="20"/>
      <c r="G80" s="20"/>
      <c r="H80" s="25"/>
      <c r="I80" s="20"/>
      <c r="J80" s="20"/>
      <c r="K80" s="20"/>
      <c r="L80" s="20"/>
      <c r="M80" s="20"/>
      <c r="N80" s="20"/>
      <c r="O80" s="20"/>
      <c r="P80" s="20"/>
      <c r="Q80" s="20"/>
      <c r="R80" s="25"/>
      <c r="S80" s="20"/>
      <c r="T80" s="20"/>
    </row>
    <row r="81" spans="1:20" ht="15.75">
      <c r="A81" s="20"/>
      <c r="B81" s="20"/>
      <c r="C81" s="25"/>
      <c r="D81" s="20"/>
      <c r="E81" s="20"/>
      <c r="F81" s="20"/>
      <c r="G81" s="20"/>
      <c r="H81" s="25"/>
      <c r="I81" s="20"/>
      <c r="J81" s="20"/>
      <c r="K81" s="20"/>
      <c r="L81" s="20"/>
      <c r="M81" s="20"/>
      <c r="N81" s="20"/>
      <c r="O81" s="20"/>
      <c r="P81" s="20"/>
      <c r="Q81" s="20"/>
      <c r="R81" s="25"/>
      <c r="S81" s="20"/>
      <c r="T81" s="20"/>
    </row>
    <row r="82" spans="1:20" ht="15.75">
      <c r="A82" s="20"/>
      <c r="B82" s="20"/>
      <c r="C82" s="25"/>
      <c r="D82" s="20"/>
      <c r="E82" s="20"/>
      <c r="F82" s="20"/>
      <c r="G82" s="20"/>
      <c r="H82" s="25"/>
      <c r="I82" s="20"/>
      <c r="J82" s="20"/>
      <c r="K82" s="20"/>
      <c r="L82" s="20"/>
      <c r="M82" s="20"/>
      <c r="N82" s="20"/>
      <c r="O82" s="20"/>
      <c r="P82" s="20"/>
      <c r="Q82" s="20"/>
      <c r="R82" s="25"/>
      <c r="S82" s="20"/>
      <c r="T82" s="20"/>
    </row>
    <row r="83" spans="1:20" ht="15.75">
      <c r="A83" s="20"/>
      <c r="B83" s="20"/>
      <c r="C83" s="25"/>
      <c r="D83" s="20"/>
      <c r="E83" s="20"/>
      <c r="F83" s="20"/>
      <c r="G83" s="20"/>
      <c r="H83" s="25"/>
      <c r="I83" s="20"/>
      <c r="J83" s="20"/>
      <c r="K83" s="20"/>
      <c r="L83" s="20"/>
      <c r="M83" s="20"/>
      <c r="N83" s="20"/>
      <c r="O83" s="20"/>
      <c r="P83" s="20"/>
      <c r="Q83" s="20"/>
      <c r="R83" s="25"/>
      <c r="S83" s="20"/>
      <c r="T83" s="20"/>
    </row>
    <row r="84" spans="1:20" ht="15.75">
      <c r="A84" s="20"/>
      <c r="B84" s="20"/>
      <c r="C84" s="25"/>
      <c r="D84" s="20"/>
      <c r="E84" s="20"/>
      <c r="F84" s="20"/>
      <c r="G84" s="20"/>
      <c r="H84" s="25"/>
      <c r="I84" s="20"/>
      <c r="J84" s="20"/>
      <c r="K84" s="20"/>
      <c r="L84" s="20"/>
      <c r="M84" s="20"/>
      <c r="N84" s="20"/>
      <c r="O84" s="20"/>
      <c r="P84" s="20"/>
      <c r="Q84" s="20"/>
      <c r="R84" s="25"/>
      <c r="S84" s="20"/>
      <c r="T84" s="20"/>
    </row>
    <row r="85" spans="1:20" ht="15.75">
      <c r="A85" s="20"/>
      <c r="B85" s="20"/>
      <c r="C85" s="25"/>
      <c r="D85" s="20"/>
      <c r="E85" s="20"/>
      <c r="F85" s="20"/>
      <c r="G85" s="20"/>
      <c r="H85" s="25"/>
      <c r="I85" s="20"/>
      <c r="J85" s="20"/>
      <c r="K85" s="20"/>
      <c r="L85" s="20"/>
      <c r="M85" s="20"/>
      <c r="N85" s="20"/>
      <c r="O85" s="20"/>
      <c r="P85" s="20"/>
      <c r="Q85" s="20"/>
      <c r="R85" s="25"/>
      <c r="S85" s="20"/>
      <c r="T85" s="20"/>
    </row>
    <row r="86" spans="1:20" ht="15.75">
      <c r="A86" s="20"/>
      <c r="B86" s="20"/>
      <c r="C86" s="25"/>
      <c r="D86" s="20"/>
      <c r="E86" s="20"/>
      <c r="F86" s="20"/>
      <c r="G86" s="20"/>
      <c r="H86" s="25"/>
      <c r="I86" s="20"/>
      <c r="J86" s="20"/>
      <c r="K86" s="20"/>
      <c r="L86" s="20"/>
      <c r="M86" s="20"/>
      <c r="N86" s="20"/>
      <c r="O86" s="20"/>
      <c r="P86" s="20"/>
      <c r="Q86" s="20"/>
      <c r="R86" s="25"/>
      <c r="S86" s="20"/>
      <c r="T86" s="20"/>
    </row>
    <row r="87" spans="1:20" ht="15.75">
      <c r="A87" s="20"/>
      <c r="B87" s="20"/>
      <c r="C87" s="25"/>
      <c r="D87" s="20"/>
      <c r="E87" s="20"/>
      <c r="F87" s="20"/>
      <c r="G87" s="20"/>
      <c r="H87" s="25"/>
      <c r="I87" s="20"/>
      <c r="J87" s="20"/>
      <c r="K87" s="20"/>
      <c r="L87" s="20"/>
      <c r="M87" s="20"/>
      <c r="N87" s="20"/>
      <c r="O87" s="20"/>
      <c r="P87" s="20"/>
      <c r="Q87" s="20"/>
      <c r="R87" s="25"/>
      <c r="S87" s="20"/>
      <c r="T87" s="20"/>
    </row>
    <row r="88" spans="1:20" ht="15.75">
      <c r="A88" s="20"/>
      <c r="B88" s="20"/>
      <c r="C88" s="25"/>
      <c r="D88" s="20"/>
      <c r="E88" s="20"/>
      <c r="F88" s="20"/>
      <c r="G88" s="20"/>
      <c r="H88" s="25"/>
      <c r="I88" s="20"/>
      <c r="J88" s="20"/>
      <c r="K88" s="20"/>
      <c r="L88" s="20"/>
      <c r="M88" s="20"/>
      <c r="N88" s="20"/>
      <c r="O88" s="20"/>
      <c r="P88" s="20"/>
      <c r="Q88" s="20"/>
      <c r="R88" s="25"/>
      <c r="S88" s="20"/>
      <c r="T88" s="20"/>
    </row>
    <row r="89" spans="1:20" ht="15.75">
      <c r="A89" s="20"/>
      <c r="B89" s="20"/>
      <c r="C89" s="25"/>
      <c r="D89" s="20"/>
      <c r="E89" s="20"/>
      <c r="F89" s="20"/>
      <c r="G89" s="20"/>
      <c r="H89" s="25"/>
      <c r="I89" s="20"/>
      <c r="J89" s="20"/>
      <c r="K89" s="20"/>
      <c r="L89" s="20"/>
      <c r="M89" s="20"/>
      <c r="N89" s="20"/>
      <c r="O89" s="20"/>
      <c r="P89" s="20"/>
      <c r="Q89" s="20"/>
      <c r="R89" s="25"/>
      <c r="S89" s="20"/>
      <c r="T89" s="20"/>
    </row>
    <row r="90" spans="1:20" ht="15.75">
      <c r="A90" s="20"/>
      <c r="B90" s="20"/>
      <c r="C90" s="25"/>
      <c r="D90" s="20"/>
      <c r="E90" s="20"/>
      <c r="F90" s="20"/>
      <c r="G90" s="20"/>
      <c r="H90" s="25"/>
      <c r="I90" s="20"/>
      <c r="J90" s="20"/>
      <c r="K90" s="20"/>
      <c r="L90" s="20"/>
      <c r="M90" s="20"/>
      <c r="N90" s="20"/>
      <c r="O90" s="20"/>
      <c r="P90" s="20"/>
      <c r="Q90" s="20"/>
      <c r="R90" s="25"/>
      <c r="S90" s="20"/>
      <c r="T90" s="20"/>
    </row>
    <row r="91" spans="1:20" ht="15.75">
      <c r="A91" s="20"/>
      <c r="B91" s="20"/>
      <c r="C91" s="25"/>
      <c r="D91" s="20"/>
      <c r="E91" s="20"/>
      <c r="F91" s="20"/>
      <c r="G91" s="20"/>
      <c r="H91" s="25"/>
      <c r="I91" s="20"/>
      <c r="J91" s="20"/>
      <c r="K91" s="20"/>
      <c r="L91" s="20"/>
      <c r="M91" s="20"/>
      <c r="N91" s="20"/>
      <c r="O91" s="20"/>
      <c r="P91" s="20"/>
      <c r="Q91" s="20"/>
      <c r="R91" s="25"/>
      <c r="S91" s="20"/>
      <c r="T91" s="20"/>
    </row>
    <row r="92" spans="1:20" ht="15.75">
      <c r="A92" s="20"/>
      <c r="B92" s="20"/>
      <c r="C92" s="25"/>
      <c r="D92" s="20"/>
      <c r="E92" s="20"/>
      <c r="F92" s="20"/>
      <c r="G92" s="20"/>
      <c r="H92" s="25"/>
      <c r="I92" s="20"/>
      <c r="J92" s="20"/>
      <c r="K92" s="20"/>
      <c r="L92" s="20"/>
      <c r="M92" s="20"/>
      <c r="N92" s="20"/>
      <c r="O92" s="20"/>
      <c r="P92" s="20"/>
      <c r="Q92" s="20"/>
      <c r="R92" s="25"/>
      <c r="S92" s="20"/>
      <c r="T92" s="20"/>
    </row>
    <row r="93" spans="1:20" ht="15.75">
      <c r="A93" s="20"/>
      <c r="B93" s="20"/>
      <c r="C93" s="25"/>
      <c r="D93" s="20"/>
      <c r="E93" s="20"/>
      <c r="F93" s="20"/>
      <c r="G93" s="20"/>
      <c r="H93" s="25"/>
      <c r="I93" s="20"/>
      <c r="J93" s="20"/>
      <c r="K93" s="20"/>
      <c r="L93" s="20"/>
      <c r="M93" s="20"/>
      <c r="N93" s="20"/>
      <c r="O93" s="20"/>
      <c r="P93" s="20"/>
      <c r="Q93" s="20"/>
      <c r="R93" s="25"/>
      <c r="S93" s="20"/>
      <c r="T93" s="20"/>
    </row>
    <row r="94" spans="1:20" ht="15.75">
      <c r="A94" s="20"/>
      <c r="B94" s="20"/>
      <c r="C94" s="25"/>
      <c r="D94" s="20"/>
      <c r="E94" s="20"/>
      <c r="F94" s="20"/>
      <c r="G94" s="20"/>
      <c r="H94" s="25"/>
      <c r="I94" s="20"/>
      <c r="J94" s="20"/>
      <c r="K94" s="20"/>
      <c r="L94" s="20"/>
      <c r="M94" s="20"/>
      <c r="N94" s="20"/>
      <c r="O94" s="20"/>
      <c r="P94" s="20"/>
      <c r="Q94" s="20"/>
      <c r="R94" s="25"/>
      <c r="S94" s="20"/>
      <c r="T94" s="20"/>
    </row>
    <row r="95" spans="1:20" ht="15.75">
      <c r="A95" s="20"/>
      <c r="B95" s="20"/>
      <c r="C95" s="25"/>
      <c r="D95" s="20"/>
      <c r="E95" s="20"/>
      <c r="F95" s="20"/>
      <c r="G95" s="20"/>
      <c r="H95" s="25"/>
      <c r="I95" s="20"/>
      <c r="J95" s="20"/>
      <c r="K95" s="20"/>
      <c r="L95" s="20"/>
      <c r="M95" s="20"/>
      <c r="N95" s="20"/>
      <c r="O95" s="20"/>
      <c r="P95" s="20"/>
      <c r="Q95" s="20"/>
      <c r="R95" s="25"/>
      <c r="S95" s="20"/>
      <c r="T95" s="20"/>
    </row>
    <row r="96" spans="1:20" ht="15.75">
      <c r="A96" s="20"/>
      <c r="B96" s="20"/>
      <c r="C96" s="25"/>
      <c r="D96" s="20"/>
      <c r="E96" s="20"/>
      <c r="F96" s="20"/>
      <c r="G96" s="20"/>
      <c r="H96" s="25"/>
      <c r="I96" s="20"/>
      <c r="J96" s="20"/>
      <c r="K96" s="20"/>
      <c r="L96" s="20"/>
      <c r="M96" s="20"/>
      <c r="N96" s="20"/>
      <c r="O96" s="20"/>
      <c r="P96" s="20"/>
      <c r="Q96" s="20"/>
      <c r="R96" s="25"/>
      <c r="S96" s="20"/>
      <c r="T96" s="20"/>
    </row>
    <row r="97" spans="1:20" ht="15.75">
      <c r="A97" s="20"/>
      <c r="B97" s="20"/>
      <c r="C97" s="25"/>
      <c r="D97" s="20"/>
      <c r="E97" s="20"/>
      <c r="F97" s="20"/>
      <c r="G97" s="20"/>
      <c r="H97" s="25"/>
      <c r="I97" s="20"/>
      <c r="J97" s="20"/>
      <c r="K97" s="20"/>
      <c r="L97" s="20"/>
      <c r="M97" s="20"/>
      <c r="N97" s="20"/>
      <c r="O97" s="20"/>
      <c r="P97" s="20"/>
      <c r="Q97" s="20"/>
      <c r="R97" s="25"/>
      <c r="S97" s="20"/>
      <c r="T97" s="20"/>
    </row>
  </sheetData>
  <autoFilter ref="A1:AS8">
    <sortState ref="A4:AS8">
      <sortCondition descending="1" ref="AP1:AP8"/>
    </sortState>
  </autoFilter>
  <sortState ref="A4:AR8">
    <sortCondition ref="A4"/>
  </sortState>
  <mergeCells count="1">
    <mergeCell ref="AJ11:A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Месяц</vt:lpstr>
      <vt:lpstr>А-Сахалинский</vt:lpstr>
      <vt:lpstr>Анива</vt:lpstr>
      <vt:lpstr>Долинск</vt:lpstr>
      <vt:lpstr>Корсаков</vt:lpstr>
      <vt:lpstr>Курильск</vt:lpstr>
      <vt:lpstr>Макаров</vt:lpstr>
      <vt:lpstr>Невельск</vt:lpstr>
      <vt:lpstr>Ноглики</vt:lpstr>
      <vt:lpstr>Оха</vt:lpstr>
      <vt:lpstr>Поронайск</vt:lpstr>
      <vt:lpstr>С-Курильск</vt:lpstr>
      <vt:lpstr>Смирных</vt:lpstr>
      <vt:lpstr>Томари</vt:lpstr>
      <vt:lpstr>Тымовское</vt:lpstr>
      <vt:lpstr>Углегорск</vt:lpstr>
      <vt:lpstr>Холмск</vt:lpstr>
      <vt:lpstr>Ю-Курильск</vt:lpstr>
      <vt:lpstr>Ю-Сахалинск</vt:lpstr>
      <vt:lpstr>Свод по региону_МО</vt:lpstr>
      <vt:lpstr>Свод по региону ООО</vt:lpstr>
      <vt:lpstr>Гос и частные школы </vt:lpstr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2018-10-15T22:47:42Z</dcterms:created>
  <dcterms:modified xsi:type="dcterms:W3CDTF">2021-12-10T01:12:56Z</dcterms:modified>
</cp:coreProperties>
</file>