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_ПОО\2021-2022\Июль 2022\"/>
    </mc:Choice>
  </mc:AlternateContent>
  <bookViews>
    <workbookView xWindow="0" yWindow="0" windowWidth="24405" windowHeight="12090"/>
  </bookViews>
  <sheets>
    <sheet name="Лист1" sheetId="1" r:id="rId1"/>
  </sheets>
  <definedNames>
    <definedName name="_xlnm._FilterDatabase" localSheetId="0" hidden="1">Лист1!$A$1:$AD$14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1" l="1"/>
  <c r="N6" i="1" l="1"/>
  <c r="Q11" i="1" l="1"/>
  <c r="Q3" i="1"/>
  <c r="S12" i="1" l="1"/>
  <c r="S13" i="1"/>
  <c r="S14" i="1"/>
  <c r="V9" i="1" l="1"/>
  <c r="V10" i="1"/>
  <c r="V8" i="1"/>
  <c r="V11" i="1"/>
  <c r="V3" i="1"/>
  <c r="V4" i="1"/>
  <c r="V6" i="1"/>
  <c r="V7" i="1"/>
  <c r="V12" i="1"/>
  <c r="V14" i="1"/>
  <c r="V13" i="1"/>
  <c r="V5" i="1" l="1"/>
  <c r="Y13" i="1" l="1"/>
  <c r="Y14" i="1"/>
  <c r="Y12" i="1"/>
  <c r="Y7" i="1"/>
  <c r="Y6" i="1"/>
  <c r="Y4" i="1"/>
  <c r="Y3" i="1"/>
  <c r="Y11" i="1"/>
  <c r="Y8" i="1"/>
  <c r="Y10" i="1"/>
  <c r="Y9" i="1"/>
  <c r="Y5" i="1"/>
  <c r="S10" i="1" l="1"/>
  <c r="S8" i="1"/>
  <c r="S11" i="1"/>
  <c r="S3" i="1"/>
  <c r="S9" i="1"/>
  <c r="S6" i="1"/>
  <c r="S4" i="1"/>
  <c r="S7" i="1"/>
  <c r="S5" i="1"/>
  <c r="Q14" i="1"/>
  <c r="Q12" i="1"/>
  <c r="Q7" i="1"/>
  <c r="Q4" i="1"/>
  <c r="Q6" i="1"/>
  <c r="Q8" i="1"/>
  <c r="Q10" i="1"/>
  <c r="N10" i="1"/>
  <c r="N8" i="1"/>
  <c r="N11" i="1"/>
  <c r="N3" i="1"/>
  <c r="N9" i="1"/>
  <c r="N4" i="1"/>
  <c r="N7" i="1"/>
  <c r="N12" i="1"/>
  <c r="N14" i="1"/>
  <c r="N13" i="1"/>
  <c r="N5" i="1"/>
  <c r="I10" i="1" l="1"/>
  <c r="I8" i="1"/>
  <c r="I11" i="1"/>
  <c r="I3" i="1"/>
  <c r="I9" i="1"/>
  <c r="I6" i="1"/>
  <c r="I4" i="1"/>
  <c r="I7" i="1"/>
  <c r="I12" i="1"/>
  <c r="I14" i="1"/>
  <c r="I13" i="1"/>
  <c r="I5" i="1"/>
  <c r="K11" i="1" l="1"/>
  <c r="AC11" i="1" s="1"/>
  <c r="K5" i="1"/>
  <c r="AC5" i="1" s="1"/>
  <c r="AD5" i="1" s="1"/>
  <c r="K4" i="1"/>
  <c r="AC4" i="1" s="1"/>
  <c r="K7" i="1"/>
  <c r="AC7" i="1" s="1"/>
  <c r="K12" i="1"/>
  <c r="AC12" i="1" s="1"/>
  <c r="K3" i="1"/>
  <c r="AC3" i="1" s="1"/>
  <c r="K9" i="1"/>
  <c r="AC9" i="1" s="1"/>
  <c r="AD9" i="1" s="1"/>
  <c r="K8" i="1"/>
  <c r="AC8" i="1" s="1"/>
  <c r="K13" i="1"/>
  <c r="AC13" i="1" s="1"/>
  <c r="AD13" i="1" s="1"/>
  <c r="K14" i="1"/>
  <c r="AC14" i="1" s="1"/>
  <c r="K6" i="1"/>
  <c r="AC6" i="1" s="1"/>
  <c r="AD6" i="1" l="1"/>
  <c r="AD3" i="1"/>
  <c r="AD14" i="1"/>
  <c r="AD12" i="1"/>
  <c r="AD7" i="1"/>
  <c r="AD4" i="1"/>
  <c r="AD11" i="1"/>
  <c r="AD8" i="1"/>
  <c r="K10" i="1" l="1"/>
  <c r="AC10" i="1" s="1"/>
  <c r="AC17" i="1" s="1"/>
  <c r="AD10" i="1" l="1"/>
  <c r="AD17" i="1" s="1"/>
</calcChain>
</file>

<file path=xl/sharedStrings.xml><?xml version="1.0" encoding="utf-8"?>
<sst xmlns="http://schemas.openxmlformats.org/spreadsheetml/2006/main" count="66" uniqueCount="55">
  <si>
    <t>ГБОУ «Сахалинский горный техникум» (СГТ)</t>
  </si>
  <si>
    <t>Основная информация</t>
  </si>
  <si>
    <t>Коды и реквизиты</t>
  </si>
  <si>
    <t>Корпуса и аудитории</t>
  </si>
  <si>
    <t>Лицензия и аккредитация</t>
  </si>
  <si>
    <t>ГБПОУ «Сахалинский техникум сервиса» (СТС)</t>
  </si>
  <si>
    <t>ГБПОУ «Сахалинский политехнический центр № 1»</t>
  </si>
  <si>
    <t>ГБПОУ «Сахалинский техникум отраслевых технологий и сервиса» (СТОТиС)</t>
  </si>
  <si>
    <t>ГБПОУ «Сахалинский политехнический центр № 3»</t>
  </si>
  <si>
    <t>ГБПОУ «Сахалинский промышленно-экономический техникум» (СПЭТ)</t>
  </si>
  <si>
    <t>ГБПОУ «Сахалинский политехнический центр № 5»</t>
  </si>
  <si>
    <t>ГБПОУ «Сахалинский индустриальный техникум» (СИТ)</t>
  </si>
  <si>
    <t>ГБПОУ «Сахалинский политехнический центр № 2»</t>
  </si>
  <si>
    <t>ГБПОУ «Сахалинский техникум строительства и ЖКХ» (СТСиЖКХ)</t>
  </si>
  <si>
    <t>ГБПОУ «Сахалинский техникум механизации сельского хозяйства» (СТМСХ)</t>
  </si>
  <si>
    <t>Максимальные значения показателей</t>
  </si>
  <si>
    <t>Текущий учебный год</t>
  </si>
  <si>
    <t>Показатель 2
 (0/2)</t>
  </si>
  <si>
    <t>21/22</t>
  </si>
  <si>
    <t>Количество студентов очного обучения в АИС СГО</t>
  </si>
  <si>
    <t>Количество студентов очного обучения по Форме №СПО-1</t>
  </si>
  <si>
    <t>Количество студентов заочного обучения в АИС СГО</t>
  </si>
  <si>
    <t>Количество студентов заочного обучения по Форме №СПО-1</t>
  </si>
  <si>
    <t>Показатель 3
 (0-2)</t>
  </si>
  <si>
    <t>Показатель 4
 (0-2)</t>
  </si>
  <si>
    <t>Количество пропусков</t>
  </si>
  <si>
    <t>Показатель 5
 (0-1)</t>
  </si>
  <si>
    <t>Количество родителей в АИС СГО</t>
  </si>
  <si>
    <t>Количество сотрудников в АИС СГО</t>
  </si>
  <si>
    <t>Количество сотрудников по Форме №СПО-1</t>
  </si>
  <si>
    <t>Показатель 9
 (0-2)</t>
  </si>
  <si>
    <t>Итоговая оценка</t>
  </si>
  <si>
    <t>Процент наполненности СГО</t>
  </si>
  <si>
    <t>Показатель 10
 (0-2)</t>
  </si>
  <si>
    <t>Показатель 8
 (0-2)</t>
  </si>
  <si>
    <t>СПЦ 1</t>
  </si>
  <si>
    <t>СПЦ 3</t>
  </si>
  <si>
    <t>СТСиЖКХ</t>
  </si>
  <si>
    <t>СТС</t>
  </si>
  <si>
    <t>СИТ</t>
  </si>
  <si>
    <t>СТОТиС</t>
  </si>
  <si>
    <t>СПЭТ</t>
  </si>
  <si>
    <t>СГТ</t>
  </si>
  <si>
    <t>СТМСХ</t>
  </si>
  <si>
    <t>СПЦ 2</t>
  </si>
  <si>
    <t>ДФ СТСиЖКХ</t>
  </si>
  <si>
    <t>СПЦ 5</t>
  </si>
  <si>
    <t>Показатель 1
 (0-2)</t>
  </si>
  <si>
    <t>Показатель 7
 (0-2)</t>
  </si>
  <si>
    <t>Показатель 6
 (0-2)</t>
  </si>
  <si>
    <t>Средний процент наполненности АИС СГО в ПОО Сахалинской области</t>
  </si>
  <si>
    <t>Краткое наименование ПОО</t>
  </si>
  <si>
    <t>Наименование профессиональной образовательной организации</t>
  </si>
  <si>
    <t>Количество студентов до 18 лет в АИС СГО на дату проведения мониторинга</t>
  </si>
  <si>
    <t>Долинский филиал ГБПОУ «Сахалинский техникум строительства и ЖКХ» (ДФ СТСиЖКХ)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</si>
</sst>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1111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/>
    <xf numFmtId="0" fontId="4" fillId="0" borderId="0"/>
    <xf numFmtId="0" fontId="5" fillId="0" borderId="0"/>
    <xf numFmtId="0" fontId="3" fillId="0" borderId="0"/>
  </cellStyleXfs>
  <cellXfs count="37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49" fontId="12" fillId="5" borderId="1" xfId="2" applyNumberFormat="1" applyFont="1" applyFill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textRotation="90" wrapText="1"/>
    </xf>
    <xf numFmtId="49" fontId="12" fillId="6" borderId="1" xfId="2" applyNumberFormat="1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3" fontId="13" fillId="9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" fontId="14" fillId="8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9" fillId="11" borderId="3" xfId="0" applyFont="1" applyFill="1" applyBorder="1" applyAlignment="1">
      <alignment vertical="center"/>
    </xf>
    <xf numFmtId="3" fontId="15" fillId="11" borderId="4" xfId="0" applyNumberFormat="1" applyFont="1" applyFill="1" applyBorder="1"/>
    <xf numFmtId="0" fontId="15" fillId="11" borderId="4" xfId="0" applyFont="1" applyFill="1" applyBorder="1"/>
    <xf numFmtId="0" fontId="17" fillId="3" borderId="1" xfId="1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1" fontId="14" fillId="12" borderId="1" xfId="2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" fontId="16" fillId="7" borderId="1" xfId="2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right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1" fontId="10" fillId="6" borderId="1" xfId="2" applyNumberFormat="1" applyFont="1" applyFill="1" applyBorder="1" applyAlignment="1">
      <alignment horizontal="center" vertical="center" wrapText="1"/>
    </xf>
    <xf numFmtId="0" fontId="6" fillId="13" borderId="1" xfId="0" applyFont="1" applyFill="1" applyBorder="1"/>
    <xf numFmtId="3" fontId="6" fillId="13" borderId="1" xfId="0" applyNumberFormat="1" applyFont="1" applyFill="1" applyBorder="1"/>
  </cellXfs>
  <cellStyles count="6">
    <cellStyle name="Гиперссылка" xfId="1" builtinId="8"/>
    <cellStyle name="Обычный" xfId="0" builtinId="0"/>
    <cellStyle name="Обычный 2" xfId="2"/>
    <cellStyle name="Обычный 2 4" xfId="5"/>
    <cellStyle name="Обычный 2 4 2" xfId="4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F1-4A60-A93B-02D91BDCFC2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F1-4A60-A93B-02D91BDCFC2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4A60-A93B-02D91BDCFC2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1F1-4A60-A93B-02D91BDCFC20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4A60-A93B-02D91BDCFC2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1F1-4A60-A93B-02D91BDCFC2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4A60-A93B-02D91BDCFC20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4A60-A93B-02D91BDCFC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Лист1!$D$3:$D$14</c:f>
              <c:strCache>
                <c:ptCount val="12"/>
                <c:pt idx="0">
                  <c:v>СПЦ 2</c:v>
                </c:pt>
                <c:pt idx="1">
                  <c:v>СТОТиС</c:v>
                </c:pt>
                <c:pt idx="2">
                  <c:v>СПЦ 1</c:v>
                </c:pt>
                <c:pt idx="3">
                  <c:v>ДФ СТСиЖКХ</c:v>
                </c:pt>
                <c:pt idx="4">
                  <c:v>СПЦ 5</c:v>
                </c:pt>
                <c:pt idx="5">
                  <c:v>СТСиЖКХ</c:v>
                </c:pt>
                <c:pt idx="6">
                  <c:v>СИТ</c:v>
                </c:pt>
                <c:pt idx="7">
                  <c:v>СПЦ 3</c:v>
                </c:pt>
                <c:pt idx="8">
                  <c:v>СТС</c:v>
                </c:pt>
                <c:pt idx="9">
                  <c:v>СПЭТ</c:v>
                </c:pt>
                <c:pt idx="10">
                  <c:v>СТМСХ</c:v>
                </c:pt>
                <c:pt idx="11">
                  <c:v>СГТ</c:v>
                </c:pt>
              </c:strCache>
            </c:strRef>
          </c:cat>
          <c:val>
            <c:numRef>
              <c:f>Лист1!$AD$3:$AD$14</c:f>
              <c:numCache>
                <c:formatCode>0</c:formatCode>
                <c:ptCount val="12"/>
                <c:pt idx="0">
                  <c:v>90</c:v>
                </c:pt>
                <c:pt idx="1">
                  <c:v>80</c:v>
                </c:pt>
                <c:pt idx="2">
                  <c:v>77.777777777777786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72.222222222222214</c:v>
                </c:pt>
                <c:pt idx="7">
                  <c:v>70</c:v>
                </c:pt>
                <c:pt idx="8">
                  <c:v>55.000000000000007</c:v>
                </c:pt>
                <c:pt idx="9">
                  <c:v>55.000000000000007</c:v>
                </c:pt>
                <c:pt idx="10">
                  <c:v>50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7-4FA0-8431-4B2D7143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5744399"/>
        <c:axId val="955747727"/>
      </c:barChart>
      <c:catAx>
        <c:axId val="955744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5747727"/>
        <c:crosses val="autoZero"/>
        <c:auto val="1"/>
        <c:lblAlgn val="ctr"/>
        <c:lblOffset val="100"/>
        <c:noMultiLvlLbl val="0"/>
      </c:catAx>
      <c:valAx>
        <c:axId val="95574772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574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12700</xdr:colOff>
      <xdr:row>18</xdr:row>
      <xdr:rowOff>177800</xdr:rowOff>
    </xdr:from>
    <xdr:to>
      <xdr:col>30</xdr:col>
      <xdr:colOff>12701</xdr:colOff>
      <xdr:row>43</xdr:row>
      <xdr:rowOff>177800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B1" zoomScale="75" zoomScaleNormal="75" workbookViewId="0">
      <pane xSplit="3" ySplit="2" topLeftCell="T3" activePane="bottomRight" state="frozen"/>
      <selection activeCell="B1" sqref="B1"/>
      <selection pane="topRight" activeCell="D1" sqref="D1"/>
      <selection pane="bottomLeft" activeCell="B3" sqref="B3"/>
      <selection pane="bottomRight" activeCell="C6" sqref="C6"/>
    </sheetView>
  </sheetViews>
  <sheetFormatPr defaultRowHeight="15" x14ac:dyDescent="0.25"/>
  <cols>
    <col min="1" max="2" width="6.140625" customWidth="1"/>
    <col min="3" max="3" width="68.140625" customWidth="1"/>
    <col min="4" max="4" width="19" style="4" customWidth="1"/>
    <col min="5" max="7" width="5.7109375" style="2" customWidth="1"/>
    <col min="8" max="8" width="5.85546875" style="2" customWidth="1"/>
    <col min="9" max="17" width="8.7109375" customWidth="1"/>
    <col min="18" max="18" width="8.7109375" style="5" customWidth="1"/>
    <col min="19" max="30" width="8.7109375" customWidth="1"/>
  </cols>
  <sheetData>
    <row r="1" spans="1:30" ht="182.25" customHeight="1" x14ac:dyDescent="0.25">
      <c r="A1" s="3"/>
      <c r="B1" s="3"/>
      <c r="C1" s="9" t="s">
        <v>52</v>
      </c>
      <c r="D1" s="9" t="s">
        <v>51</v>
      </c>
      <c r="E1" s="10" t="s">
        <v>1</v>
      </c>
      <c r="F1" s="10" t="s">
        <v>2</v>
      </c>
      <c r="G1" s="11" t="s">
        <v>3</v>
      </c>
      <c r="H1" s="10" t="s">
        <v>4</v>
      </c>
      <c r="I1" s="12" t="s">
        <v>47</v>
      </c>
      <c r="J1" s="10" t="s">
        <v>16</v>
      </c>
      <c r="K1" s="12" t="s">
        <v>17</v>
      </c>
      <c r="L1" s="13" t="s">
        <v>19</v>
      </c>
      <c r="M1" s="13" t="s">
        <v>20</v>
      </c>
      <c r="N1" s="12" t="s">
        <v>23</v>
      </c>
      <c r="O1" s="13" t="s">
        <v>21</v>
      </c>
      <c r="P1" s="13" t="s">
        <v>22</v>
      </c>
      <c r="Q1" s="12" t="s">
        <v>24</v>
      </c>
      <c r="R1" s="14" t="s">
        <v>25</v>
      </c>
      <c r="S1" s="12" t="s">
        <v>26</v>
      </c>
      <c r="T1" s="13" t="s">
        <v>53</v>
      </c>
      <c r="U1" s="13" t="s">
        <v>27</v>
      </c>
      <c r="V1" s="12" t="s">
        <v>49</v>
      </c>
      <c r="W1" s="13" t="s">
        <v>28</v>
      </c>
      <c r="X1" s="13" t="s">
        <v>29</v>
      </c>
      <c r="Y1" s="12" t="s">
        <v>48</v>
      </c>
      <c r="Z1" s="12" t="s">
        <v>34</v>
      </c>
      <c r="AA1" s="12" t="s">
        <v>30</v>
      </c>
      <c r="AB1" s="12" t="s">
        <v>33</v>
      </c>
      <c r="AC1" s="15" t="s">
        <v>31</v>
      </c>
      <c r="AD1" s="15" t="s">
        <v>32</v>
      </c>
    </row>
    <row r="2" spans="1:30" s="27" customFormat="1" ht="16.5" customHeight="1" x14ac:dyDescent="0.25">
      <c r="A2" s="26"/>
      <c r="B2" s="26"/>
      <c r="C2" s="31" t="s">
        <v>15</v>
      </c>
      <c r="D2" s="32"/>
      <c r="E2" s="33"/>
      <c r="F2" s="33"/>
      <c r="G2" s="33"/>
      <c r="H2" s="33"/>
      <c r="I2" s="34">
        <v>2</v>
      </c>
      <c r="J2" s="33"/>
      <c r="K2" s="34">
        <v>2</v>
      </c>
      <c r="L2" s="35"/>
      <c r="M2" s="35"/>
      <c r="N2" s="34">
        <v>2</v>
      </c>
      <c r="O2" s="35"/>
      <c r="P2" s="35"/>
      <c r="Q2" s="34">
        <v>2</v>
      </c>
      <c r="R2" s="36"/>
      <c r="S2" s="34">
        <v>2</v>
      </c>
      <c r="T2" s="35"/>
      <c r="U2" s="35"/>
      <c r="V2" s="34">
        <v>2</v>
      </c>
      <c r="W2" s="35"/>
      <c r="X2" s="35"/>
      <c r="Y2" s="34">
        <v>2</v>
      </c>
      <c r="Z2" s="34">
        <v>2</v>
      </c>
      <c r="AA2" s="34">
        <v>2</v>
      </c>
      <c r="AB2" s="34">
        <v>2</v>
      </c>
      <c r="AC2" s="34">
        <f>SUM(I2:AB2)</f>
        <v>20</v>
      </c>
      <c r="AD2" s="34">
        <v>100</v>
      </c>
    </row>
    <row r="3" spans="1:30" ht="38.1" customHeight="1" x14ac:dyDescent="0.25">
      <c r="A3" s="1">
        <v>7</v>
      </c>
      <c r="B3" s="1">
        <v>8</v>
      </c>
      <c r="C3" s="6" t="s">
        <v>12</v>
      </c>
      <c r="D3" s="7" t="s">
        <v>44</v>
      </c>
      <c r="E3" s="16">
        <v>1</v>
      </c>
      <c r="F3" s="16">
        <v>1</v>
      </c>
      <c r="G3" s="16">
        <v>1</v>
      </c>
      <c r="H3" s="16">
        <v>1</v>
      </c>
      <c r="I3" s="17">
        <f t="shared" ref="I3:I14" si="0">IF(SUM(E3:H3)&lt;=1,0,IF(SUM(E3:H3)&lt;=3,1,2))</f>
        <v>2</v>
      </c>
      <c r="J3" s="16" t="s">
        <v>18</v>
      </c>
      <c r="K3" s="17">
        <f t="shared" ref="K3:K14" si="1">IF(J3="21/22",2,0)</f>
        <v>2</v>
      </c>
      <c r="L3" s="16">
        <v>235</v>
      </c>
      <c r="M3" s="16">
        <v>221</v>
      </c>
      <c r="N3" s="18">
        <f t="shared" ref="N3:N14" si="2">IF(ABS((L3-M3)/M3)&lt;=0.1,2,IF(ABS((L3-M3)/M3)&lt;=0.2,1,0))</f>
        <v>2</v>
      </c>
      <c r="O3" s="16">
        <v>15</v>
      </c>
      <c r="P3" s="16">
        <v>20</v>
      </c>
      <c r="Q3" s="17">
        <f>IF(ABS((O3-P3)/P3)&lt;=0.25,2,IF(ABS((O3-P3)/P3)&lt;=0.5,1,0))</f>
        <v>2</v>
      </c>
      <c r="R3" s="19">
        <v>31816</v>
      </c>
      <c r="S3" s="17">
        <f t="shared" ref="S3:S14" si="3">IF(R3/L3&gt;=16,2,IF(R3/L3&gt;=8,1,0))</f>
        <v>2</v>
      </c>
      <c r="T3" s="16">
        <v>99</v>
      </c>
      <c r="U3" s="16">
        <v>159</v>
      </c>
      <c r="V3" s="17">
        <f t="shared" ref="V3:V14" si="4">IF(U3&gt;=T3,2,0)</f>
        <v>2</v>
      </c>
      <c r="W3" s="16">
        <v>37</v>
      </c>
      <c r="X3" s="16">
        <v>37</v>
      </c>
      <c r="Y3" s="17">
        <f t="shared" ref="Y3:Y14" si="5">IF(W3&gt;=X3,2,1)</f>
        <v>2</v>
      </c>
      <c r="Z3" s="17">
        <v>2</v>
      </c>
      <c r="AA3" s="17">
        <v>1</v>
      </c>
      <c r="AB3" s="17">
        <v>1</v>
      </c>
      <c r="AC3" s="20">
        <f>SUM(I3,K3,N3,Q3,S3,V3,Y3,Z3,AA3,AB3)</f>
        <v>18</v>
      </c>
      <c r="AD3" s="20">
        <f>AC3/$AC$2*100</f>
        <v>90</v>
      </c>
    </row>
    <row r="4" spans="1:30" ht="38.1" customHeight="1" x14ac:dyDescent="0.25">
      <c r="A4" s="1">
        <v>4</v>
      </c>
      <c r="B4" s="1">
        <v>6</v>
      </c>
      <c r="C4" s="6" t="s">
        <v>7</v>
      </c>
      <c r="D4" s="7" t="s">
        <v>40</v>
      </c>
      <c r="E4" s="16">
        <v>1</v>
      </c>
      <c r="F4" s="16">
        <v>1</v>
      </c>
      <c r="G4" s="16">
        <v>1</v>
      </c>
      <c r="H4" s="16">
        <v>1</v>
      </c>
      <c r="I4" s="17">
        <f t="shared" si="0"/>
        <v>2</v>
      </c>
      <c r="J4" s="16" t="s">
        <v>18</v>
      </c>
      <c r="K4" s="17">
        <f t="shared" si="1"/>
        <v>2</v>
      </c>
      <c r="L4" s="16">
        <v>341</v>
      </c>
      <c r="M4" s="16">
        <v>427</v>
      </c>
      <c r="N4" s="18">
        <f t="shared" si="2"/>
        <v>0</v>
      </c>
      <c r="O4" s="16">
        <v>80</v>
      </c>
      <c r="P4" s="16">
        <v>88</v>
      </c>
      <c r="Q4" s="17">
        <f>IF(ABS((O4-P4)/P4)&lt;=0.25,2,IF(ABS((O4-P4)/P4)&lt;=0.5,1,0))</f>
        <v>2</v>
      </c>
      <c r="R4" s="19">
        <v>22498</v>
      </c>
      <c r="S4" s="17">
        <f t="shared" si="3"/>
        <v>2</v>
      </c>
      <c r="T4" s="16">
        <v>135</v>
      </c>
      <c r="U4" s="16">
        <v>333</v>
      </c>
      <c r="V4" s="17">
        <f t="shared" si="4"/>
        <v>2</v>
      </c>
      <c r="W4" s="16">
        <v>45</v>
      </c>
      <c r="X4" s="16">
        <v>38</v>
      </c>
      <c r="Y4" s="17">
        <f t="shared" si="5"/>
        <v>2</v>
      </c>
      <c r="Z4" s="17">
        <v>2</v>
      </c>
      <c r="AA4" s="17">
        <v>1</v>
      </c>
      <c r="AB4" s="17">
        <v>1</v>
      </c>
      <c r="AC4" s="20">
        <f>SUM(I4,K4,N4,Q4,S4,V4,Y4,Z4,AA4,AB4)</f>
        <v>16</v>
      </c>
      <c r="AD4" s="20">
        <f>AC4/$AC$2*100</f>
        <v>80</v>
      </c>
    </row>
    <row r="5" spans="1:30" ht="38.1" customHeight="1" x14ac:dyDescent="0.25">
      <c r="A5" s="1">
        <v>2</v>
      </c>
      <c r="B5" s="1">
        <v>1</v>
      </c>
      <c r="C5" s="6" t="s">
        <v>6</v>
      </c>
      <c r="D5" s="7" t="s">
        <v>35</v>
      </c>
      <c r="E5" s="16">
        <v>1</v>
      </c>
      <c r="F5" s="16">
        <v>1</v>
      </c>
      <c r="G5" s="16">
        <v>1</v>
      </c>
      <c r="H5" s="16">
        <v>1</v>
      </c>
      <c r="I5" s="17">
        <f t="shared" si="0"/>
        <v>2</v>
      </c>
      <c r="J5" s="16" t="s">
        <v>18</v>
      </c>
      <c r="K5" s="17">
        <f t="shared" si="1"/>
        <v>2</v>
      </c>
      <c r="L5" s="16">
        <v>128</v>
      </c>
      <c r="M5" s="16">
        <v>145</v>
      </c>
      <c r="N5" s="18">
        <f t="shared" si="2"/>
        <v>1</v>
      </c>
      <c r="O5" s="16">
        <v>0</v>
      </c>
      <c r="P5" s="29">
        <v>0</v>
      </c>
      <c r="Q5" s="17">
        <v>0</v>
      </c>
      <c r="R5" s="19">
        <v>10184</v>
      </c>
      <c r="S5" s="17">
        <f t="shared" si="3"/>
        <v>2</v>
      </c>
      <c r="T5" s="16">
        <v>36</v>
      </c>
      <c r="U5" s="16">
        <v>113</v>
      </c>
      <c r="V5" s="17">
        <f t="shared" si="4"/>
        <v>2</v>
      </c>
      <c r="W5" s="16">
        <v>31</v>
      </c>
      <c r="X5" s="16">
        <v>28</v>
      </c>
      <c r="Y5" s="17">
        <f t="shared" si="5"/>
        <v>2</v>
      </c>
      <c r="Z5" s="17">
        <v>2</v>
      </c>
      <c r="AA5" s="17">
        <v>1</v>
      </c>
      <c r="AB5" s="17">
        <v>0</v>
      </c>
      <c r="AC5" s="20">
        <f>SUM(I5,K5,N5,S5,V5,Y5,Z5,AA5,AB5)</f>
        <v>14</v>
      </c>
      <c r="AD5" s="28">
        <f>AC5/($AC$2-$Q$2)*100</f>
        <v>77.777777777777786</v>
      </c>
    </row>
    <row r="6" spans="1:30" ht="38.1" customHeight="1" x14ac:dyDescent="0.25">
      <c r="A6" s="1">
        <v>12</v>
      </c>
      <c r="B6" s="1">
        <v>2</v>
      </c>
      <c r="C6" s="6" t="s">
        <v>54</v>
      </c>
      <c r="D6" s="7" t="s">
        <v>45</v>
      </c>
      <c r="E6" s="16">
        <v>1</v>
      </c>
      <c r="F6" s="16">
        <v>1</v>
      </c>
      <c r="G6" s="16">
        <v>1</v>
      </c>
      <c r="H6" s="16">
        <v>1</v>
      </c>
      <c r="I6" s="17">
        <f t="shared" si="0"/>
        <v>2</v>
      </c>
      <c r="J6" s="16" t="s">
        <v>18</v>
      </c>
      <c r="K6" s="17">
        <f t="shared" si="1"/>
        <v>2</v>
      </c>
      <c r="L6" s="16">
        <v>235</v>
      </c>
      <c r="M6" s="16">
        <v>335</v>
      </c>
      <c r="N6" s="18">
        <f t="shared" si="2"/>
        <v>0</v>
      </c>
      <c r="O6" s="16">
        <v>24</v>
      </c>
      <c r="P6" s="16">
        <v>26</v>
      </c>
      <c r="Q6" s="17">
        <f>IF(ABS((O6-P6)/P6)&lt;=0.25,2,IF(ABS((O6-P6)/P6)&lt;=0.5,1,0))</f>
        <v>2</v>
      </c>
      <c r="R6" s="19">
        <v>43955</v>
      </c>
      <c r="S6" s="17">
        <f t="shared" si="3"/>
        <v>2</v>
      </c>
      <c r="T6" s="16">
        <v>94</v>
      </c>
      <c r="U6" s="16">
        <v>118</v>
      </c>
      <c r="V6" s="17">
        <f t="shared" si="4"/>
        <v>2</v>
      </c>
      <c r="W6" s="16">
        <v>28</v>
      </c>
      <c r="X6" s="16">
        <v>20</v>
      </c>
      <c r="Y6" s="17">
        <f t="shared" si="5"/>
        <v>2</v>
      </c>
      <c r="Z6" s="17">
        <v>1</v>
      </c>
      <c r="AA6" s="17">
        <v>1</v>
      </c>
      <c r="AB6" s="17">
        <v>1</v>
      </c>
      <c r="AC6" s="20">
        <f t="shared" ref="AC6:AC14" si="6">SUM(I6,K6,N6,Q6,S6,V6,Y6,Z6,AA6,AB6)</f>
        <v>15</v>
      </c>
      <c r="AD6" s="20">
        <f>AC6/$AC$2*100</f>
        <v>75</v>
      </c>
    </row>
    <row r="7" spans="1:30" ht="38.1" customHeight="1" x14ac:dyDescent="0.25">
      <c r="A7" s="1">
        <v>5</v>
      </c>
      <c r="B7" s="1">
        <v>4</v>
      </c>
      <c r="C7" s="6" t="s">
        <v>10</v>
      </c>
      <c r="D7" s="7" t="s">
        <v>46</v>
      </c>
      <c r="E7" s="16">
        <v>1</v>
      </c>
      <c r="F7" s="16">
        <v>1</v>
      </c>
      <c r="G7" s="16">
        <v>1</v>
      </c>
      <c r="H7" s="16">
        <v>1</v>
      </c>
      <c r="I7" s="17">
        <f t="shared" si="0"/>
        <v>2</v>
      </c>
      <c r="J7" s="16" t="s">
        <v>18</v>
      </c>
      <c r="K7" s="17">
        <f t="shared" si="1"/>
        <v>2</v>
      </c>
      <c r="L7" s="16">
        <v>100</v>
      </c>
      <c r="M7" s="16">
        <v>135</v>
      </c>
      <c r="N7" s="18">
        <f t="shared" si="2"/>
        <v>0</v>
      </c>
      <c r="O7" s="16">
        <v>48</v>
      </c>
      <c r="P7" s="16">
        <v>66</v>
      </c>
      <c r="Q7" s="17">
        <f>IF(ABS((O7-P7)/P7)&lt;=0.25,2,IF(ABS((O7-P7)/P7)&lt;=0.5,1,0))</f>
        <v>1</v>
      </c>
      <c r="R7" s="19">
        <v>6408</v>
      </c>
      <c r="S7" s="17">
        <f t="shared" si="3"/>
        <v>2</v>
      </c>
      <c r="T7" s="16">
        <v>58</v>
      </c>
      <c r="U7" s="16">
        <v>85</v>
      </c>
      <c r="V7" s="17">
        <f t="shared" si="4"/>
        <v>2</v>
      </c>
      <c r="W7" s="16">
        <v>40</v>
      </c>
      <c r="X7" s="16">
        <v>32</v>
      </c>
      <c r="Y7" s="17">
        <f t="shared" si="5"/>
        <v>2</v>
      </c>
      <c r="Z7" s="17">
        <v>2</v>
      </c>
      <c r="AA7" s="17">
        <v>2</v>
      </c>
      <c r="AB7" s="17">
        <v>0</v>
      </c>
      <c r="AC7" s="20">
        <f t="shared" si="6"/>
        <v>15</v>
      </c>
      <c r="AD7" s="20">
        <f>AC7/$AC$2*100</f>
        <v>75</v>
      </c>
    </row>
    <row r="8" spans="1:30" s="2" customFormat="1" ht="41.25" customHeight="1" x14ac:dyDescent="0.25">
      <c r="A8" s="1">
        <v>9</v>
      </c>
      <c r="B8" s="1">
        <v>5</v>
      </c>
      <c r="C8" s="6" t="s">
        <v>13</v>
      </c>
      <c r="D8" s="7" t="s">
        <v>37</v>
      </c>
      <c r="E8" s="16">
        <v>1</v>
      </c>
      <c r="F8" s="16">
        <v>1</v>
      </c>
      <c r="G8" s="16">
        <v>1</v>
      </c>
      <c r="H8" s="16">
        <v>1</v>
      </c>
      <c r="I8" s="17">
        <f t="shared" si="0"/>
        <v>2</v>
      </c>
      <c r="J8" s="16" t="s">
        <v>18</v>
      </c>
      <c r="K8" s="17">
        <f t="shared" si="1"/>
        <v>2</v>
      </c>
      <c r="L8" s="16">
        <v>453</v>
      </c>
      <c r="M8" s="16">
        <v>697</v>
      </c>
      <c r="N8" s="18">
        <f t="shared" si="2"/>
        <v>0</v>
      </c>
      <c r="O8" s="16">
        <v>90</v>
      </c>
      <c r="P8" s="16">
        <v>73</v>
      </c>
      <c r="Q8" s="17">
        <f>IF(ABS((O8-P8)/P8)&lt;=0.25,2,IF(ABS((O8-P8)/P8)&lt;=0.5,1,0))</f>
        <v>2</v>
      </c>
      <c r="R8" s="19">
        <v>38247</v>
      </c>
      <c r="S8" s="17">
        <f t="shared" si="3"/>
        <v>2</v>
      </c>
      <c r="T8" s="16">
        <v>230</v>
      </c>
      <c r="U8" s="16">
        <v>589</v>
      </c>
      <c r="V8" s="17">
        <f t="shared" si="4"/>
        <v>2</v>
      </c>
      <c r="W8" s="16">
        <v>54</v>
      </c>
      <c r="X8" s="16">
        <v>49</v>
      </c>
      <c r="Y8" s="17">
        <f t="shared" si="5"/>
        <v>2</v>
      </c>
      <c r="Z8" s="17">
        <v>2</v>
      </c>
      <c r="AA8" s="17">
        <v>1</v>
      </c>
      <c r="AB8" s="17">
        <v>0</v>
      </c>
      <c r="AC8" s="20">
        <f t="shared" si="6"/>
        <v>15</v>
      </c>
      <c r="AD8" s="20">
        <f>AC8/$AC$2*100</f>
        <v>75</v>
      </c>
    </row>
    <row r="9" spans="1:30" ht="38.1" customHeight="1" x14ac:dyDescent="0.25">
      <c r="A9" s="1">
        <v>8</v>
      </c>
      <c r="B9" s="1">
        <v>7</v>
      </c>
      <c r="C9" s="6" t="s">
        <v>11</v>
      </c>
      <c r="D9" s="7" t="s">
        <v>39</v>
      </c>
      <c r="E9" s="16">
        <v>1</v>
      </c>
      <c r="F9" s="16">
        <v>1</v>
      </c>
      <c r="G9" s="16">
        <v>1</v>
      </c>
      <c r="H9" s="16">
        <v>1</v>
      </c>
      <c r="I9" s="17">
        <f t="shared" si="0"/>
        <v>2</v>
      </c>
      <c r="J9" s="16" t="s">
        <v>18</v>
      </c>
      <c r="K9" s="17">
        <f t="shared" si="1"/>
        <v>2</v>
      </c>
      <c r="L9" s="16">
        <v>153</v>
      </c>
      <c r="M9" s="16">
        <v>239</v>
      </c>
      <c r="N9" s="18">
        <f t="shared" si="2"/>
        <v>0</v>
      </c>
      <c r="O9" s="16">
        <v>0</v>
      </c>
      <c r="P9" s="29">
        <v>0</v>
      </c>
      <c r="Q9" s="17">
        <v>0</v>
      </c>
      <c r="R9" s="19">
        <v>19916</v>
      </c>
      <c r="S9" s="17">
        <f t="shared" si="3"/>
        <v>2</v>
      </c>
      <c r="T9" s="16">
        <v>69</v>
      </c>
      <c r="U9" s="16">
        <v>110</v>
      </c>
      <c r="V9" s="17">
        <f t="shared" si="4"/>
        <v>2</v>
      </c>
      <c r="W9" s="16">
        <v>35</v>
      </c>
      <c r="X9" s="16">
        <v>34</v>
      </c>
      <c r="Y9" s="17">
        <f t="shared" si="5"/>
        <v>2</v>
      </c>
      <c r="Z9" s="17">
        <v>2</v>
      </c>
      <c r="AA9" s="17">
        <v>1</v>
      </c>
      <c r="AB9" s="17">
        <v>0</v>
      </c>
      <c r="AC9" s="20">
        <f t="shared" si="6"/>
        <v>13</v>
      </c>
      <c r="AD9" s="28">
        <f>AC9/($AC$2-$Q$2)*100</f>
        <v>72.222222222222214</v>
      </c>
    </row>
    <row r="10" spans="1:30" ht="38.1" customHeight="1" x14ac:dyDescent="0.25">
      <c r="A10" s="1">
        <v>3</v>
      </c>
      <c r="B10" s="1">
        <v>3</v>
      </c>
      <c r="C10" s="6" t="s">
        <v>8</v>
      </c>
      <c r="D10" s="7" t="s">
        <v>36</v>
      </c>
      <c r="E10" s="16">
        <v>1</v>
      </c>
      <c r="F10" s="16">
        <v>1</v>
      </c>
      <c r="G10" s="16">
        <v>1</v>
      </c>
      <c r="H10" s="16">
        <v>1</v>
      </c>
      <c r="I10" s="17">
        <f t="shared" si="0"/>
        <v>2</v>
      </c>
      <c r="J10" s="16" t="s">
        <v>18</v>
      </c>
      <c r="K10" s="17">
        <f t="shared" si="1"/>
        <v>2</v>
      </c>
      <c r="L10" s="16">
        <v>98</v>
      </c>
      <c r="M10" s="16">
        <v>145</v>
      </c>
      <c r="N10" s="18">
        <f t="shared" si="2"/>
        <v>0</v>
      </c>
      <c r="O10" s="16">
        <v>7</v>
      </c>
      <c r="P10" s="16">
        <v>20</v>
      </c>
      <c r="Q10" s="17">
        <f>IF(ABS((O10-P10)/P10)&lt;=0.25,2,IF(ABS((O10-P10)/P10)&lt;=0.5,1,0))</f>
        <v>0</v>
      </c>
      <c r="R10" s="19">
        <v>9736</v>
      </c>
      <c r="S10" s="17">
        <f t="shared" si="3"/>
        <v>2</v>
      </c>
      <c r="T10" s="16">
        <v>52</v>
      </c>
      <c r="U10" s="16">
        <v>135</v>
      </c>
      <c r="V10" s="17">
        <f t="shared" si="4"/>
        <v>2</v>
      </c>
      <c r="W10" s="16">
        <v>30</v>
      </c>
      <c r="X10" s="16">
        <v>26</v>
      </c>
      <c r="Y10" s="17">
        <f t="shared" si="5"/>
        <v>2</v>
      </c>
      <c r="Z10" s="17">
        <v>2</v>
      </c>
      <c r="AA10" s="17">
        <v>2</v>
      </c>
      <c r="AB10" s="17">
        <v>0</v>
      </c>
      <c r="AC10" s="20">
        <f t="shared" si="6"/>
        <v>14</v>
      </c>
      <c r="AD10" s="20">
        <f>AC10/$AC$2*100</f>
        <v>70</v>
      </c>
    </row>
    <row r="11" spans="1:30" ht="38.1" customHeight="1" x14ac:dyDescent="0.25">
      <c r="A11" s="1">
        <v>1</v>
      </c>
      <c r="B11" s="1">
        <v>9</v>
      </c>
      <c r="C11" s="6" t="s">
        <v>5</v>
      </c>
      <c r="D11" s="7" t="s">
        <v>38</v>
      </c>
      <c r="E11" s="16">
        <v>1</v>
      </c>
      <c r="F11" s="16">
        <v>1</v>
      </c>
      <c r="G11" s="16">
        <v>1</v>
      </c>
      <c r="H11" s="16">
        <v>1</v>
      </c>
      <c r="I11" s="17">
        <f t="shared" si="0"/>
        <v>2</v>
      </c>
      <c r="J11" s="16" t="s">
        <v>18</v>
      </c>
      <c r="K11" s="17">
        <f t="shared" si="1"/>
        <v>2</v>
      </c>
      <c r="L11" s="16">
        <v>362</v>
      </c>
      <c r="M11" s="16">
        <v>621</v>
      </c>
      <c r="N11" s="18">
        <f t="shared" si="2"/>
        <v>0</v>
      </c>
      <c r="O11" s="16">
        <v>10</v>
      </c>
      <c r="P11" s="16">
        <v>34</v>
      </c>
      <c r="Q11" s="17">
        <f>IF(ABS((O11-P11)/P11)&lt;=0.25,2,IF(ABS((O11-P11)/P11)&lt;=0.5,1,0))</f>
        <v>0</v>
      </c>
      <c r="R11" s="19">
        <v>32945</v>
      </c>
      <c r="S11" s="17">
        <f t="shared" si="3"/>
        <v>2</v>
      </c>
      <c r="T11" s="16">
        <v>170</v>
      </c>
      <c r="U11" s="16">
        <v>99</v>
      </c>
      <c r="V11" s="17">
        <f t="shared" si="4"/>
        <v>0</v>
      </c>
      <c r="W11" s="16">
        <v>66</v>
      </c>
      <c r="X11" s="16">
        <v>103</v>
      </c>
      <c r="Y11" s="17">
        <f t="shared" si="5"/>
        <v>1</v>
      </c>
      <c r="Z11" s="17">
        <v>2</v>
      </c>
      <c r="AA11" s="17">
        <v>2</v>
      </c>
      <c r="AB11" s="17">
        <v>0</v>
      </c>
      <c r="AC11" s="20">
        <f t="shared" si="6"/>
        <v>11</v>
      </c>
      <c r="AD11" s="20">
        <f>AC11/$AC$2*100</f>
        <v>55.000000000000007</v>
      </c>
    </row>
    <row r="12" spans="1:30" ht="38.1" customHeight="1" x14ac:dyDescent="0.25">
      <c r="A12" s="1">
        <v>6</v>
      </c>
      <c r="B12" s="1">
        <v>10</v>
      </c>
      <c r="C12" s="6" t="s">
        <v>9</v>
      </c>
      <c r="D12" s="7" t="s">
        <v>41</v>
      </c>
      <c r="E12" s="16">
        <v>0</v>
      </c>
      <c r="F12" s="16">
        <v>1</v>
      </c>
      <c r="G12" s="16">
        <v>1</v>
      </c>
      <c r="H12" s="16">
        <v>1</v>
      </c>
      <c r="I12" s="17">
        <f t="shared" si="0"/>
        <v>1</v>
      </c>
      <c r="J12" s="16" t="s">
        <v>18</v>
      </c>
      <c r="K12" s="17">
        <f t="shared" si="1"/>
        <v>2</v>
      </c>
      <c r="L12" s="16">
        <v>427</v>
      </c>
      <c r="M12" s="16">
        <v>675</v>
      </c>
      <c r="N12" s="18">
        <f t="shared" si="2"/>
        <v>0</v>
      </c>
      <c r="O12" s="16">
        <v>177</v>
      </c>
      <c r="P12" s="16">
        <v>628</v>
      </c>
      <c r="Q12" s="17">
        <f>IF(ABS((O12-P12)/P12)&lt;=0.25,2,IF(ABS((O12-P12)/P12)&lt;=0.5,1,0))</f>
        <v>0</v>
      </c>
      <c r="R12" s="19">
        <v>35737</v>
      </c>
      <c r="S12" s="17">
        <f t="shared" si="3"/>
        <v>2</v>
      </c>
      <c r="T12" s="16">
        <v>237</v>
      </c>
      <c r="U12" s="16">
        <v>599</v>
      </c>
      <c r="V12" s="17">
        <f t="shared" si="4"/>
        <v>2</v>
      </c>
      <c r="W12" s="16">
        <v>68</v>
      </c>
      <c r="X12" s="16">
        <v>55</v>
      </c>
      <c r="Y12" s="17">
        <f t="shared" si="5"/>
        <v>2</v>
      </c>
      <c r="Z12" s="17">
        <v>1</v>
      </c>
      <c r="AA12" s="17">
        <v>1</v>
      </c>
      <c r="AB12" s="17">
        <v>0</v>
      </c>
      <c r="AC12" s="20">
        <f t="shared" si="6"/>
        <v>11</v>
      </c>
      <c r="AD12" s="20">
        <f>AC12/$AC$2*100</f>
        <v>55.000000000000007</v>
      </c>
    </row>
    <row r="13" spans="1:30" ht="38.1" customHeight="1" x14ac:dyDescent="0.25">
      <c r="A13" s="1">
        <v>10</v>
      </c>
      <c r="B13" s="1">
        <v>11</v>
      </c>
      <c r="C13" s="6" t="s">
        <v>14</v>
      </c>
      <c r="D13" s="7" t="s">
        <v>43</v>
      </c>
      <c r="E13" s="16">
        <v>0</v>
      </c>
      <c r="F13" s="16">
        <v>1</v>
      </c>
      <c r="G13" s="16">
        <v>1</v>
      </c>
      <c r="H13" s="16">
        <v>1</v>
      </c>
      <c r="I13" s="17">
        <f t="shared" si="0"/>
        <v>1</v>
      </c>
      <c r="J13" s="16" t="s">
        <v>18</v>
      </c>
      <c r="K13" s="17">
        <f t="shared" si="1"/>
        <v>2</v>
      </c>
      <c r="L13" s="16">
        <v>535</v>
      </c>
      <c r="M13" s="16">
        <v>583</v>
      </c>
      <c r="N13" s="18">
        <f t="shared" si="2"/>
        <v>2</v>
      </c>
      <c r="O13" s="16">
        <v>0</v>
      </c>
      <c r="P13" s="29">
        <v>0</v>
      </c>
      <c r="Q13" s="17">
        <v>0</v>
      </c>
      <c r="R13" s="19">
        <v>0</v>
      </c>
      <c r="S13" s="17">
        <f t="shared" si="3"/>
        <v>0</v>
      </c>
      <c r="T13" s="16">
        <v>192</v>
      </c>
      <c r="U13" s="16">
        <v>262</v>
      </c>
      <c r="V13" s="17">
        <f t="shared" si="4"/>
        <v>2</v>
      </c>
      <c r="W13" s="16">
        <v>50</v>
      </c>
      <c r="X13" s="16">
        <v>44</v>
      </c>
      <c r="Y13" s="17">
        <f t="shared" si="5"/>
        <v>2</v>
      </c>
      <c r="Z13" s="17">
        <v>0</v>
      </c>
      <c r="AA13" s="17">
        <v>0</v>
      </c>
      <c r="AB13" s="17">
        <v>0</v>
      </c>
      <c r="AC13" s="20">
        <f t="shared" si="6"/>
        <v>9</v>
      </c>
      <c r="AD13" s="28">
        <f>AC13/($AC$2-$Q$2)*100</f>
        <v>50</v>
      </c>
    </row>
    <row r="14" spans="1:30" ht="46.5" customHeight="1" x14ac:dyDescent="0.25">
      <c r="A14" s="1">
        <v>11</v>
      </c>
      <c r="B14" s="1">
        <v>12</v>
      </c>
      <c r="C14" s="6" t="s">
        <v>0</v>
      </c>
      <c r="D14" s="7" t="s">
        <v>42</v>
      </c>
      <c r="E14" s="16">
        <v>1</v>
      </c>
      <c r="F14" s="16">
        <v>1</v>
      </c>
      <c r="G14" s="16">
        <v>1</v>
      </c>
      <c r="H14" s="16">
        <v>0</v>
      </c>
      <c r="I14" s="17">
        <f t="shared" si="0"/>
        <v>1</v>
      </c>
      <c r="J14" s="16" t="s">
        <v>18</v>
      </c>
      <c r="K14" s="17">
        <f t="shared" si="1"/>
        <v>2</v>
      </c>
      <c r="L14" s="16">
        <v>303</v>
      </c>
      <c r="M14" s="16">
        <v>260</v>
      </c>
      <c r="N14" s="18">
        <f t="shared" si="2"/>
        <v>1</v>
      </c>
      <c r="O14" s="16">
        <v>0</v>
      </c>
      <c r="P14" s="16">
        <v>105</v>
      </c>
      <c r="Q14" s="17">
        <f>IF(ABS((O14-P14)/P14)&lt;=0.25,2,IF(ABS((O14-P14)/P14)&lt;=0.5,1,0))</f>
        <v>0</v>
      </c>
      <c r="R14" s="19">
        <v>6284</v>
      </c>
      <c r="S14" s="17">
        <f t="shared" si="3"/>
        <v>2</v>
      </c>
      <c r="T14" s="16">
        <v>75</v>
      </c>
      <c r="U14" s="16">
        <v>0</v>
      </c>
      <c r="V14" s="17">
        <f t="shared" si="4"/>
        <v>0</v>
      </c>
      <c r="W14" s="16">
        <v>35</v>
      </c>
      <c r="X14" s="16">
        <v>31</v>
      </c>
      <c r="Y14" s="17">
        <f t="shared" si="5"/>
        <v>2</v>
      </c>
      <c r="Z14" s="17">
        <v>1</v>
      </c>
      <c r="AA14" s="17">
        <v>1</v>
      </c>
      <c r="AB14" s="17">
        <v>0</v>
      </c>
      <c r="AC14" s="20">
        <f t="shared" si="6"/>
        <v>10</v>
      </c>
      <c r="AD14" s="20">
        <f>AC14/$AC$2*100</f>
        <v>50</v>
      </c>
    </row>
    <row r="17" spans="4:30" ht="36" customHeight="1" x14ac:dyDescent="0.3">
      <c r="D17" s="8"/>
      <c r="E17" s="21"/>
      <c r="F17" s="21"/>
      <c r="G17" s="21"/>
      <c r="H17" s="21"/>
      <c r="I17" s="22"/>
      <c r="J17" s="22"/>
      <c r="K17" s="22"/>
      <c r="L17" s="22"/>
      <c r="M17" s="22"/>
      <c r="N17" s="22"/>
      <c r="P17" s="22"/>
      <c r="R17" s="23" t="s">
        <v>50</v>
      </c>
      <c r="S17" s="24"/>
      <c r="T17" s="25"/>
      <c r="U17" s="25"/>
      <c r="V17" s="25"/>
      <c r="W17" s="25"/>
      <c r="X17" s="25"/>
      <c r="Y17" s="25"/>
      <c r="Z17" s="25"/>
      <c r="AA17" s="25"/>
      <c r="AB17" s="25"/>
      <c r="AC17" s="30">
        <f>AVERAGE(AC3:AC14)</f>
        <v>13.416666666666666</v>
      </c>
      <c r="AD17" s="30">
        <f>AVERAGE(AD3:AD14)</f>
        <v>68.75</v>
      </c>
    </row>
  </sheetData>
  <autoFilter ref="A1:AD14">
    <sortState ref="A2:AD14">
      <sortCondition descending="1" ref="AD3"/>
    </sortState>
  </autoFilter>
  <sortState ref="A1:AD14">
    <sortCondition descending="1" ref="AD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kornienko</cp:lastModifiedBy>
  <dcterms:created xsi:type="dcterms:W3CDTF">2021-06-08T23:02:37Z</dcterms:created>
  <dcterms:modified xsi:type="dcterms:W3CDTF">2022-07-21T03:25:47Z</dcterms:modified>
</cp:coreProperties>
</file>