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_ПОО\2022-2023\Октябрь-ноябрь 2022\Ноябрь 2022\"/>
    </mc:Choice>
  </mc:AlternateContent>
  <bookViews>
    <workbookView xWindow="0" yWindow="0" windowWidth="15300" windowHeight="11445"/>
  </bookViews>
  <sheets>
    <sheet name="16 ноября" sheetId="1" r:id="rId1"/>
    <sheet name="28 октября" sheetId="3" r:id="rId2"/>
    <sheet name="Динамика" sheetId="2" r:id="rId3"/>
  </sheets>
  <externalReferences>
    <externalReference r:id="rId4"/>
  </externalReferences>
  <definedNames>
    <definedName name="_xlnm._FilterDatabase" localSheetId="0" hidden="1">'16 ноября'!$A$1:$AD$14</definedName>
    <definedName name="_xlnm._FilterDatabase" localSheetId="1" hidden="1">'28 октября'!$A$1:$AD$14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AC8" i="1"/>
  <c r="Z8" i="1"/>
  <c r="X8" i="1"/>
  <c r="O8" i="1"/>
  <c r="R8" i="1"/>
  <c r="T8" i="1"/>
  <c r="V8" i="1"/>
  <c r="I3" i="3"/>
  <c r="L3" i="3"/>
  <c r="O3" i="3"/>
  <c r="R3" i="3"/>
  <c r="X3" i="3"/>
  <c r="Z3" i="3"/>
  <c r="T3" i="3"/>
  <c r="V3" i="3"/>
  <c r="AC3" i="3"/>
  <c r="AC2" i="3"/>
  <c r="AD3" i="3"/>
  <c r="I4" i="3"/>
  <c r="O4" i="3"/>
  <c r="R4" i="3"/>
  <c r="X4" i="3"/>
  <c r="Z4" i="3"/>
  <c r="T4" i="3"/>
  <c r="V4" i="3"/>
  <c r="AC4" i="3"/>
  <c r="AD4" i="3"/>
  <c r="I5" i="3"/>
  <c r="L5" i="3"/>
  <c r="O5" i="3"/>
  <c r="R5" i="3"/>
  <c r="X5" i="3"/>
  <c r="Z5" i="3"/>
  <c r="T5" i="3"/>
  <c r="V5" i="3"/>
  <c r="AC5" i="3"/>
  <c r="AD5" i="3"/>
  <c r="I6" i="3"/>
  <c r="L6" i="3"/>
  <c r="O6" i="3"/>
  <c r="R6" i="3"/>
  <c r="X6" i="3"/>
  <c r="Z6" i="3"/>
  <c r="T6" i="3"/>
  <c r="V6" i="3"/>
  <c r="AC6" i="3"/>
  <c r="AD6" i="3"/>
  <c r="I7" i="3"/>
  <c r="L7" i="3"/>
  <c r="O7" i="3"/>
  <c r="R7" i="3"/>
  <c r="X7" i="3"/>
  <c r="Z7" i="3"/>
  <c r="T7" i="3"/>
  <c r="V7" i="3"/>
  <c r="AC7" i="3"/>
  <c r="AD7" i="3"/>
  <c r="I8" i="3"/>
  <c r="L8" i="3"/>
  <c r="O8" i="3"/>
  <c r="R8" i="3"/>
  <c r="X8" i="3"/>
  <c r="Z8" i="3"/>
  <c r="T8" i="3"/>
  <c r="V8" i="3"/>
  <c r="AC8" i="3"/>
  <c r="AD8" i="3"/>
  <c r="I9" i="3"/>
  <c r="O9" i="3"/>
  <c r="R9" i="3"/>
  <c r="X9" i="3"/>
  <c r="Z9" i="3"/>
  <c r="T9" i="3"/>
  <c r="V9" i="3"/>
  <c r="AC9" i="3"/>
  <c r="AD9" i="3"/>
  <c r="I10" i="3"/>
  <c r="O10" i="3"/>
  <c r="R10" i="3"/>
  <c r="X10" i="3"/>
  <c r="Z10" i="3"/>
  <c r="T10" i="3"/>
  <c r="V10" i="3"/>
  <c r="AC10" i="3"/>
  <c r="AD10" i="3"/>
  <c r="I11" i="3"/>
  <c r="L11" i="3"/>
  <c r="O11" i="3"/>
  <c r="R11" i="3"/>
  <c r="X11" i="3"/>
  <c r="Z11" i="3"/>
  <c r="T11" i="3"/>
  <c r="V11" i="3"/>
  <c r="AC11" i="3"/>
  <c r="AD11" i="3"/>
  <c r="I12" i="3"/>
  <c r="L12" i="3"/>
  <c r="O12" i="3"/>
  <c r="R12" i="3"/>
  <c r="X12" i="3"/>
  <c r="Z12" i="3"/>
  <c r="T12" i="3"/>
  <c r="V12" i="3"/>
  <c r="AC12" i="3"/>
  <c r="AD12" i="3"/>
  <c r="I13" i="3"/>
  <c r="L13" i="3"/>
  <c r="O13" i="3"/>
  <c r="R13" i="3"/>
  <c r="X13" i="3"/>
  <c r="Z13" i="3"/>
  <c r="T13" i="3"/>
  <c r="V13" i="3"/>
  <c r="AC13" i="3"/>
  <c r="AD13" i="3"/>
  <c r="I14" i="3"/>
  <c r="L14" i="3"/>
  <c r="O14" i="3"/>
  <c r="R14" i="3"/>
  <c r="X14" i="3"/>
  <c r="Z14" i="3"/>
  <c r="T14" i="3"/>
  <c r="V14" i="3"/>
  <c r="AC14" i="3"/>
  <c r="AD14" i="3"/>
  <c r="AD16" i="3"/>
  <c r="AC16" i="3"/>
  <c r="F14" i="3"/>
  <c r="F13" i="3"/>
  <c r="F12" i="3"/>
  <c r="F11" i="3"/>
  <c r="F10" i="3"/>
  <c r="E10" i="3"/>
  <c r="F9" i="3"/>
  <c r="F8" i="3"/>
  <c r="F7" i="3"/>
  <c r="F6" i="3"/>
  <c r="F5" i="3"/>
  <c r="F4" i="3"/>
  <c r="F3" i="3"/>
  <c r="I3" i="1"/>
  <c r="L3" i="1"/>
  <c r="O3" i="1"/>
  <c r="R3" i="1"/>
  <c r="X3" i="1"/>
  <c r="Z3" i="1"/>
  <c r="T3" i="1"/>
  <c r="V3" i="1"/>
  <c r="AC3" i="1"/>
  <c r="AC2" i="1"/>
  <c r="AD3" i="1"/>
  <c r="I4" i="1"/>
  <c r="O4" i="1"/>
  <c r="R4" i="1"/>
  <c r="X4" i="1"/>
  <c r="Z4" i="1"/>
  <c r="T4" i="1"/>
  <c r="V4" i="1"/>
  <c r="AC4" i="1"/>
  <c r="AD4" i="1"/>
  <c r="I5" i="1"/>
  <c r="L5" i="1"/>
  <c r="O5" i="1"/>
  <c r="R5" i="1"/>
  <c r="X5" i="1"/>
  <c r="Z5" i="1"/>
  <c r="T5" i="1"/>
  <c r="V5" i="1"/>
  <c r="AC5" i="1"/>
  <c r="AD5" i="1"/>
  <c r="I6" i="1"/>
  <c r="L6" i="1"/>
  <c r="O6" i="1"/>
  <c r="R6" i="1"/>
  <c r="X6" i="1"/>
  <c r="Z6" i="1"/>
  <c r="T6" i="1"/>
  <c r="V6" i="1"/>
  <c r="AC6" i="1"/>
  <c r="AD6" i="1"/>
  <c r="I7" i="1"/>
  <c r="L7" i="1"/>
  <c r="O7" i="1"/>
  <c r="R7" i="1"/>
  <c r="X7" i="1"/>
  <c r="Z7" i="1"/>
  <c r="T7" i="1"/>
  <c r="V7" i="1"/>
  <c r="AC7" i="1"/>
  <c r="AD7" i="1"/>
  <c r="AD8" i="1"/>
  <c r="I9" i="1"/>
  <c r="L9" i="1"/>
  <c r="O9" i="1"/>
  <c r="R9" i="1"/>
  <c r="X9" i="1"/>
  <c r="Z9" i="1"/>
  <c r="T9" i="1"/>
  <c r="V9" i="1"/>
  <c r="AC9" i="1"/>
  <c r="AD9" i="1"/>
  <c r="I10" i="1"/>
  <c r="O10" i="1"/>
  <c r="R10" i="1"/>
  <c r="X10" i="1"/>
  <c r="Z10" i="1"/>
  <c r="T10" i="1"/>
  <c r="V10" i="1"/>
  <c r="AC10" i="1"/>
  <c r="AD10" i="1"/>
  <c r="I11" i="1"/>
  <c r="L11" i="1"/>
  <c r="O11" i="1"/>
  <c r="R11" i="1"/>
  <c r="X11" i="1"/>
  <c r="Z11" i="1"/>
  <c r="T11" i="1"/>
  <c r="V11" i="1"/>
  <c r="AC11" i="1"/>
  <c r="AD11" i="1"/>
  <c r="I12" i="1"/>
  <c r="L12" i="1"/>
  <c r="O12" i="1"/>
  <c r="R12" i="1"/>
  <c r="X12" i="1"/>
  <c r="Z12" i="1"/>
  <c r="T12" i="1"/>
  <c r="V12" i="1"/>
  <c r="AC12" i="1"/>
  <c r="AD12" i="1"/>
  <c r="I13" i="1"/>
  <c r="L13" i="1"/>
  <c r="O13" i="1"/>
  <c r="R13" i="1"/>
  <c r="X13" i="1"/>
  <c r="Z13" i="1"/>
  <c r="T13" i="1"/>
  <c r="V13" i="1"/>
  <c r="AC13" i="1"/>
  <c r="AD13" i="1"/>
  <c r="I14" i="1"/>
  <c r="L14" i="1"/>
  <c r="O14" i="1"/>
  <c r="R14" i="1"/>
  <c r="X14" i="1"/>
  <c r="Z14" i="1"/>
  <c r="T14" i="1"/>
  <c r="V14" i="1"/>
  <c r="AC14" i="1"/>
  <c r="AD14" i="1"/>
  <c r="AD16" i="1"/>
  <c r="F14" i="1"/>
  <c r="F13" i="1"/>
  <c r="F11" i="1"/>
  <c r="AC16" i="1"/>
  <c r="F6" i="1"/>
  <c r="F10" i="1"/>
  <c r="F4" i="1"/>
  <c r="F3" i="1"/>
  <c r="F7" i="1"/>
  <c r="F9" i="1"/>
</calcChain>
</file>

<file path=xl/sharedStrings.xml><?xml version="1.0" encoding="utf-8"?>
<sst xmlns="http://schemas.openxmlformats.org/spreadsheetml/2006/main" count="124" uniqueCount="58">
  <si>
    <t>ГБОУ «Сахалинский горный техникум» (СГТ)</t>
  </si>
  <si>
    <t>ГБПОУ «Сахалинский техникум сервиса» (СТС)</t>
  </si>
  <si>
    <t>ГБПОУ «Сахалинский политехнический центр № 1»</t>
  </si>
  <si>
    <t>ГБПОУ «Сахалинский техникум отраслевых технологий и сервиса» (СТОТиС)</t>
  </si>
  <si>
    <t>ГБПОУ «Сахалинский политехнический центр № 3»</t>
  </si>
  <si>
    <t>ГБПОУ «Сахалинский промышленно-экономический техникум» (СПЭТ)</t>
  </si>
  <si>
    <t>ГБПОУ «Сахалинский политехнический центр № 5»</t>
  </si>
  <si>
    <t>ГБПОУ «Сахалинский индустриальный техникум» (СИТ)</t>
  </si>
  <si>
    <t>ГБПОУ «Сахалинский политехнический центр № 2»</t>
  </si>
  <si>
    <t>ГБПОУ «Сахалинский техникум строительства и ЖКХ» (СТСиЖКХ)</t>
  </si>
  <si>
    <t>ГБПОУ «Сахалинский техникум механизации сельского хозяйства» (СТМСХ)</t>
  </si>
  <si>
    <t>Максимальные значения показателей</t>
  </si>
  <si>
    <t>Количество студентов очного обучения в АИС СГО</t>
  </si>
  <si>
    <t>Количество студентов очного обучения по Форме №СПО-1</t>
  </si>
  <si>
    <t>Количество студентов заочного обучения в АИС СГО</t>
  </si>
  <si>
    <t>Количество студентов заочного обучения по Форме №СПО-1</t>
  </si>
  <si>
    <t>Показатель 4
 (0-2)</t>
  </si>
  <si>
    <t>Количество родителей в АИС СГО</t>
  </si>
  <si>
    <t>Количество сотрудников в АИС СГО</t>
  </si>
  <si>
    <t>Количество сотрудников по Форме №СПО-1</t>
  </si>
  <si>
    <t>Показатель 9
 (0-2)</t>
  </si>
  <si>
    <t>Итоговая оценка</t>
  </si>
  <si>
    <t>Процент наполненности СГО</t>
  </si>
  <si>
    <t>Показатель 10
 (0-2)</t>
  </si>
  <si>
    <t>Показатель 8
 (0-2)</t>
  </si>
  <si>
    <t>СПЦ 1</t>
  </si>
  <si>
    <t>СПЦ 3</t>
  </si>
  <si>
    <t>СТСиЖКХ</t>
  </si>
  <si>
    <t>СТС</t>
  </si>
  <si>
    <t>СИТ</t>
  </si>
  <si>
    <t>СТОТиС</t>
  </si>
  <si>
    <t>СПЭТ</t>
  </si>
  <si>
    <t>СГТ</t>
  </si>
  <si>
    <t>СТМСХ</t>
  </si>
  <si>
    <t>СПЦ 2</t>
  </si>
  <si>
    <t>ДФ СТСиЖКХ</t>
  </si>
  <si>
    <t>СПЦ 5</t>
  </si>
  <si>
    <t>Показатель 1
 (0-2)</t>
  </si>
  <si>
    <t>Показатель 7
 (0-2)</t>
  </si>
  <si>
    <t>Показатель 6
 (0-2)</t>
  </si>
  <si>
    <t>Средний процент наполненности АИС СГО в ПОО Сахалинской области</t>
  </si>
  <si>
    <t>Краткое наименование ПОО</t>
  </si>
  <si>
    <t>Наименование профессиональной образовательной организации</t>
  </si>
  <si>
    <t>Количество студентов до 18 лет в АИС СГО на дату проведения мониторинга</t>
  </si>
  <si>
    <t>Долинский филиал ГБПОУ «Сахалинский техникум строительства и ЖКХ» (ДФ СТСиЖКХ)</t>
  </si>
  <si>
    <t>% дисциплин, по которым ведется журнал успеваемости (есть хотя бы одно занятие)</t>
  </si>
  <si>
    <t>% дисциплин, по которым введено расписание (есть хотя бы одно занятие)</t>
  </si>
  <si>
    <t>Показатель 2
 (0-2)</t>
  </si>
  <si>
    <t>Показатель 5
 (0-2)</t>
  </si>
  <si>
    <t>«% дисциплин, по которым назначены преподаватели</t>
  </si>
  <si>
    <t>Количество студентов из СГО</t>
  </si>
  <si>
    <t>Показатель 3
 (0-2)</t>
  </si>
  <si>
    <t>% групп, для которых создано расписание по всем дисциплинам</t>
  </si>
  <si>
    <t>Количество студентов из СГО по Форме №СПО-1</t>
  </si>
  <si>
    <t>Средний % по ПОО</t>
  </si>
  <si>
    <t>+5,6%</t>
  </si>
  <si>
    <t xml:space="preserve">Средний % наполненности СГО в ПОО на 16.11.2022 г. </t>
  </si>
  <si>
    <t xml:space="preserve">Средний % наполненности СГО в ПОО на 28.10.2022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</si>
</sst>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1111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/>
    <xf numFmtId="0" fontId="4" fillId="0" borderId="0"/>
    <xf numFmtId="0" fontId="5" fillId="0" borderId="0"/>
    <xf numFmtId="0" fontId="3" fillId="0" borderId="0"/>
  </cellStyleXfs>
  <cellXfs count="56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49" fontId="12" fillId="5" borderId="1" xfId="2" applyNumberFormat="1" applyFont="1" applyFill="1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 vertical="center" textRotation="90" wrapText="1"/>
    </xf>
    <xf numFmtId="49" fontId="12" fillId="6" borderId="1" xfId="2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3" fontId="13" fillId="9" borderId="2" xfId="2" applyNumberFormat="1" applyFont="1" applyFill="1" applyBorder="1" applyAlignment="1">
      <alignment horizontal="center" vertical="center" wrapText="1"/>
    </xf>
    <xf numFmtId="1" fontId="14" fillId="8" borderId="1" xfId="2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11" borderId="3" xfId="0" applyFont="1" applyFill="1" applyBorder="1" applyAlignment="1">
      <alignment vertical="center"/>
    </xf>
    <xf numFmtId="0" fontId="15" fillId="11" borderId="4" xfId="0" applyFont="1" applyFill="1" applyBorder="1"/>
    <xf numFmtId="0" fontId="17" fillId="3" borderId="1" xfId="1" applyFont="1" applyFill="1" applyBorder="1" applyAlignment="1" applyProtection="1">
      <alignment horizontal="center" vertical="center" wrapText="1"/>
    </xf>
    <xf numFmtId="0" fontId="18" fillId="0" borderId="0" xfId="0" applyFont="1" applyFill="1"/>
    <xf numFmtId="0" fontId="11" fillId="10" borderId="1" xfId="0" applyFont="1" applyFill="1" applyBorder="1" applyAlignment="1">
      <alignment horizontal="center" vertical="center"/>
    </xf>
    <xf numFmtId="1" fontId="16" fillId="7" borderId="1" xfId="2" applyNumberFormat="1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right" vertical="center" wrapText="1"/>
    </xf>
    <xf numFmtId="0" fontId="7" fillId="13" borderId="1" xfId="0" applyFont="1" applyFill="1" applyBorder="1" applyAlignment="1">
      <alignment horizontal="center" vertical="center" wrapText="1"/>
    </xf>
    <xf numFmtId="1" fontId="10" fillId="6" borderId="1" xfId="2" applyNumberFormat="1" applyFont="1" applyFill="1" applyBorder="1" applyAlignment="1">
      <alignment horizontal="center" vertical="center" wrapText="1"/>
    </xf>
    <xf numFmtId="0" fontId="6" fillId="13" borderId="1" xfId="0" applyFont="1" applyFill="1" applyBorder="1"/>
    <xf numFmtId="1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 shrinkToFit="1"/>
    </xf>
    <xf numFmtId="2" fontId="11" fillId="14" borderId="1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/>
    </xf>
    <xf numFmtId="1" fontId="14" fillId="5" borderId="2" xfId="2" applyNumberFormat="1" applyFont="1" applyFill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16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/>
    </xf>
    <xf numFmtId="0" fontId="11" fillId="16" borderId="5" xfId="0" applyNumberFormat="1" applyFont="1" applyFill="1" applyBorder="1" applyAlignment="1">
      <alignment horizontal="center" vertical="center"/>
    </xf>
    <xf numFmtId="3" fontId="13" fillId="17" borderId="6" xfId="0" applyNumberFormat="1" applyFont="1" applyFill="1" applyBorder="1" applyAlignment="1">
      <alignment horizontal="center" vertical="center" wrapText="1"/>
    </xf>
    <xf numFmtId="0" fontId="11" fillId="18" borderId="5" xfId="0" applyNumberFormat="1" applyFont="1" applyFill="1" applyBorder="1" applyAlignment="1">
      <alignment horizontal="center" vertical="center"/>
    </xf>
    <xf numFmtId="0" fontId="11" fillId="17" borderId="5" xfId="0" applyNumberFormat="1" applyFont="1" applyFill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1" fontId="14" fillId="19" borderId="5" xfId="0" applyNumberFormat="1" applyFont="1" applyFill="1" applyBorder="1" applyAlignment="1">
      <alignment horizontal="center" vertical="center" wrapText="1"/>
    </xf>
    <xf numFmtId="3" fontId="13" fillId="17" borderId="5" xfId="0" applyNumberFormat="1" applyFont="1" applyFill="1" applyBorder="1" applyAlignment="1">
      <alignment horizontal="center" vertical="center" wrapText="1"/>
    </xf>
    <xf numFmtId="164" fontId="14" fillId="8" borderId="1" xfId="2" applyNumberFormat="1" applyFont="1" applyFill="1" applyBorder="1" applyAlignment="1">
      <alignment horizontal="center" vertical="center" wrapText="1"/>
    </xf>
    <xf numFmtId="164" fontId="14" fillId="12" borderId="1" xfId="2" applyNumberFormat="1" applyFont="1" applyFill="1" applyBorder="1" applyAlignment="1">
      <alignment horizontal="center" vertical="center" wrapText="1"/>
    </xf>
    <xf numFmtId="164" fontId="14" fillId="15" borderId="5" xfId="0" applyNumberFormat="1" applyFont="1" applyFill="1" applyBorder="1" applyAlignment="1">
      <alignment horizontal="center" vertical="center" wrapText="1"/>
    </xf>
    <xf numFmtId="164" fontId="14" fillId="19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6" fillId="7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0" fontId="21" fillId="2" borderId="0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/>
    </xf>
    <xf numFmtId="3" fontId="13" fillId="9" borderId="1" xfId="2" applyNumberFormat="1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2 4" xfId="5"/>
    <cellStyle name="Обычный 2 4 2" xfId="4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Динамика!$B$1</c:f>
              <c:strCache>
                <c:ptCount val="1"/>
                <c:pt idx="0">
                  <c:v>Средний % наполненности СГО в ПОО на 28.10.2022 г.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Динамика!$A$2:$A$13</c:f>
              <c:strCache>
                <c:ptCount val="12"/>
                <c:pt idx="0">
                  <c:v>СПЦ 5</c:v>
                </c:pt>
                <c:pt idx="1">
                  <c:v>СПЦ 1</c:v>
                </c:pt>
                <c:pt idx="2">
                  <c:v>СПЦ 2</c:v>
                </c:pt>
                <c:pt idx="3">
                  <c:v>ДФ СТСиЖКХ</c:v>
                </c:pt>
                <c:pt idx="4">
                  <c:v>СТСиЖКХ</c:v>
                </c:pt>
                <c:pt idx="5">
                  <c:v>СТМСХ</c:v>
                </c:pt>
                <c:pt idx="6">
                  <c:v>СПЦ 3</c:v>
                </c:pt>
                <c:pt idx="7">
                  <c:v>СИТ</c:v>
                </c:pt>
                <c:pt idx="8">
                  <c:v>СПЭТ</c:v>
                </c:pt>
                <c:pt idx="9">
                  <c:v>СТС</c:v>
                </c:pt>
                <c:pt idx="10">
                  <c:v>СТОТиС</c:v>
                </c:pt>
                <c:pt idx="11">
                  <c:v>СГТ</c:v>
                </c:pt>
              </c:strCache>
            </c:strRef>
          </c:cat>
          <c:val>
            <c:numRef>
              <c:f>Динамика!$B$2:$B$13</c:f>
              <c:numCache>
                <c:formatCode>General</c:formatCode>
                <c:ptCount val="12"/>
                <c:pt idx="0">
                  <c:v>93.8</c:v>
                </c:pt>
                <c:pt idx="1">
                  <c:v>92.9</c:v>
                </c:pt>
                <c:pt idx="2">
                  <c:v>87.5</c:v>
                </c:pt>
                <c:pt idx="3" formatCode="0.0">
                  <c:v>75</c:v>
                </c:pt>
                <c:pt idx="4">
                  <c:v>68.8</c:v>
                </c:pt>
                <c:pt idx="5">
                  <c:v>68.8</c:v>
                </c:pt>
                <c:pt idx="6">
                  <c:v>57.1</c:v>
                </c:pt>
                <c:pt idx="7">
                  <c:v>57.1</c:v>
                </c:pt>
                <c:pt idx="8">
                  <c:v>56.3</c:v>
                </c:pt>
                <c:pt idx="9">
                  <c:v>56.3</c:v>
                </c:pt>
                <c:pt idx="10">
                  <c:v>50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A-4F52-AE29-77E520465795}"/>
            </c:ext>
          </c:extLst>
        </c:ser>
        <c:ser>
          <c:idx val="1"/>
          <c:order val="1"/>
          <c:tx>
            <c:strRef>
              <c:f>Динамика!$C$1</c:f>
              <c:strCache>
                <c:ptCount val="1"/>
                <c:pt idx="0">
                  <c:v>Средний % наполненности СГО в ПОО на 16.11.2022 г.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Динамика!$A$2:$A$13</c:f>
              <c:strCache>
                <c:ptCount val="12"/>
                <c:pt idx="0">
                  <c:v>СПЦ 5</c:v>
                </c:pt>
                <c:pt idx="1">
                  <c:v>СПЦ 1</c:v>
                </c:pt>
                <c:pt idx="2">
                  <c:v>СПЦ 2</c:v>
                </c:pt>
                <c:pt idx="3">
                  <c:v>ДФ СТСиЖКХ</c:v>
                </c:pt>
                <c:pt idx="4">
                  <c:v>СТСиЖКХ</c:v>
                </c:pt>
                <c:pt idx="5">
                  <c:v>СТМСХ</c:v>
                </c:pt>
                <c:pt idx="6">
                  <c:v>СПЦ 3</c:v>
                </c:pt>
                <c:pt idx="7">
                  <c:v>СИТ</c:v>
                </c:pt>
                <c:pt idx="8">
                  <c:v>СПЭТ</c:v>
                </c:pt>
                <c:pt idx="9">
                  <c:v>СТС</c:v>
                </c:pt>
                <c:pt idx="10">
                  <c:v>СТОТиС</c:v>
                </c:pt>
                <c:pt idx="11">
                  <c:v>СГТ</c:v>
                </c:pt>
              </c:strCache>
            </c:strRef>
          </c:cat>
          <c:val>
            <c:numRef>
              <c:f>Динамика!$C$2:$C$13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81.3</c:v>
                </c:pt>
                <c:pt idx="3">
                  <c:v>81.3</c:v>
                </c:pt>
                <c:pt idx="4">
                  <c:v>81.3</c:v>
                </c:pt>
                <c:pt idx="5">
                  <c:v>78.599999999999994</c:v>
                </c:pt>
                <c:pt idx="6">
                  <c:v>68.8</c:v>
                </c:pt>
                <c:pt idx="7">
                  <c:v>64.3</c:v>
                </c:pt>
                <c:pt idx="8">
                  <c:v>62.5</c:v>
                </c:pt>
                <c:pt idx="9">
                  <c:v>56.3</c:v>
                </c:pt>
                <c:pt idx="10" formatCode="0.0">
                  <c:v>50</c:v>
                </c:pt>
                <c:pt idx="11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A-4F52-AE29-77E520465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6656128"/>
        <c:axId val="1996654464"/>
      </c:barChart>
      <c:catAx>
        <c:axId val="199665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6654464"/>
        <c:crosses val="autoZero"/>
        <c:auto val="1"/>
        <c:lblAlgn val="ctr"/>
        <c:lblOffset val="100"/>
        <c:noMultiLvlLbl val="0"/>
      </c:catAx>
      <c:valAx>
        <c:axId val="199665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665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9523</xdr:colOff>
      <xdr:row>0</xdr:row>
      <xdr:rowOff>304800</xdr:rowOff>
    </xdr:from>
    <xdr:to>
      <xdr:col>17</xdr:col>
      <xdr:colOff>9524</xdr:colOff>
      <xdr:row>25</xdr:row>
      <xdr:rowOff>19051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nienko/Desktop/&#1054;&#1057;%20&#1043;&#1048;&#1057;%20&#1056;&#1054;/&#1052;&#1053;&#1058;&#1056;&#1043;_&#1055;&#1054;&#1054;/2022-2023/&#1054;&#1082;&#1090;&#1103;&#1073;&#1088;&#1100;-&#1085;&#1086;&#1103;&#1073;&#1088;&#1100;%202022/&#1055;&#1054;&#1054;_&#1084;&#1085;&#1090;&#1088;&#1075;_&#1085;&#1072;&#1087;&#1086;&#1083;&#1085;&#1077;&#1085;&#1085;&#1086;&#1089;&#1090;&#1080;_&#1040;&#1048;&#1057;_&#1057;&#1043;&#1054;_28_10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D3" t="str">
            <v>СПЦ 5</v>
          </cell>
          <cell r="AD3">
            <v>93.75</v>
          </cell>
        </row>
        <row r="4">
          <cell r="D4" t="str">
            <v>СПЦ 1</v>
          </cell>
          <cell r="AD4">
            <v>92.857142857142861</v>
          </cell>
        </row>
        <row r="5">
          <cell r="D5" t="str">
            <v>СПЦ 2</v>
          </cell>
          <cell r="AD5">
            <v>87.5</v>
          </cell>
        </row>
        <row r="6">
          <cell r="D6" t="str">
            <v>ДФ СТСиЖКХ</v>
          </cell>
          <cell r="AD6">
            <v>75</v>
          </cell>
        </row>
        <row r="7">
          <cell r="D7" t="str">
            <v>СТСиЖКХ</v>
          </cell>
          <cell r="AD7">
            <v>68.75</v>
          </cell>
        </row>
        <row r="8">
          <cell r="D8" t="str">
            <v>СПЦ 3</v>
          </cell>
          <cell r="AD8">
            <v>68.75</v>
          </cell>
        </row>
        <row r="9">
          <cell r="D9" t="str">
            <v>СИТ</v>
          </cell>
          <cell r="AD9">
            <v>57.142857142857139</v>
          </cell>
        </row>
        <row r="10">
          <cell r="D10" t="str">
            <v>СТМСХ</v>
          </cell>
          <cell r="AD10">
            <v>57.142857142857139</v>
          </cell>
        </row>
        <row r="11">
          <cell r="D11" t="str">
            <v>СТС</v>
          </cell>
          <cell r="AD11">
            <v>56.25</v>
          </cell>
        </row>
        <row r="12">
          <cell r="D12" t="str">
            <v>СПЭТ</v>
          </cell>
          <cell r="AD12">
            <v>56.25</v>
          </cell>
        </row>
        <row r="13">
          <cell r="D13" t="str">
            <v>СТОТиС</v>
          </cell>
          <cell r="AD13">
            <v>50</v>
          </cell>
        </row>
        <row r="14">
          <cell r="D14" t="str">
            <v>СГТ</v>
          </cell>
          <cell r="AD14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6"/>
  <sheetViews>
    <sheetView tabSelected="1" topLeftCell="B1" zoomScale="71" zoomScaleNormal="71" workbookViewId="0">
      <pane xSplit="3" ySplit="2" topLeftCell="E3" activePane="bottomRight" state="frozen"/>
      <selection activeCell="B1" sqref="B1"/>
      <selection pane="topRight" activeCell="D1" sqref="D1"/>
      <selection pane="bottomLeft" activeCell="B3" sqref="B3"/>
      <selection pane="bottomRight" activeCell="F11" sqref="F11"/>
    </sheetView>
  </sheetViews>
  <sheetFormatPr defaultRowHeight="15" x14ac:dyDescent="0.25"/>
  <cols>
    <col min="1" max="2" width="6.140625" customWidth="1"/>
    <col min="3" max="3" width="68.140625" customWidth="1"/>
    <col min="4" max="4" width="19" style="4" customWidth="1"/>
    <col min="5" max="18" width="8.7109375" customWidth="1"/>
    <col min="19" max="19" width="9.28515625" customWidth="1"/>
    <col min="20" max="20" width="8.28515625" customWidth="1"/>
    <col min="21" max="21" width="10.140625" customWidth="1"/>
    <col min="22" max="22" width="8.140625" customWidth="1"/>
    <col min="23" max="23" width="9.140625" customWidth="1"/>
    <col min="24" max="24" width="8.42578125" customWidth="1"/>
    <col min="25" max="25" width="11.28515625" customWidth="1"/>
    <col min="26" max="26" width="8.42578125" customWidth="1"/>
    <col min="27" max="30" width="8.7109375" customWidth="1"/>
  </cols>
  <sheetData>
    <row r="1" spans="1:30" ht="204" customHeight="1" x14ac:dyDescent="0.25">
      <c r="A1" s="3"/>
      <c r="B1" s="3"/>
      <c r="C1" s="8" t="s">
        <v>42</v>
      </c>
      <c r="D1" s="8" t="s">
        <v>41</v>
      </c>
      <c r="E1" s="29" t="s">
        <v>50</v>
      </c>
      <c r="F1" s="29" t="s">
        <v>53</v>
      </c>
      <c r="G1" s="10" t="s">
        <v>12</v>
      </c>
      <c r="H1" s="10" t="s">
        <v>13</v>
      </c>
      <c r="I1" s="9" t="s">
        <v>37</v>
      </c>
      <c r="J1" s="10" t="s">
        <v>14</v>
      </c>
      <c r="K1" s="10" t="s">
        <v>15</v>
      </c>
      <c r="L1" s="9" t="s">
        <v>47</v>
      </c>
      <c r="M1" s="10" t="s">
        <v>43</v>
      </c>
      <c r="N1" s="10" t="s">
        <v>17</v>
      </c>
      <c r="O1" s="9" t="s">
        <v>51</v>
      </c>
      <c r="P1" s="10" t="s">
        <v>18</v>
      </c>
      <c r="Q1" s="10" t="s">
        <v>19</v>
      </c>
      <c r="R1" s="9" t="s">
        <v>16</v>
      </c>
      <c r="S1" s="10" t="s">
        <v>49</v>
      </c>
      <c r="T1" s="9" t="s">
        <v>48</v>
      </c>
      <c r="U1" s="10" t="s">
        <v>46</v>
      </c>
      <c r="V1" s="9" t="s">
        <v>39</v>
      </c>
      <c r="W1" s="10" t="s">
        <v>52</v>
      </c>
      <c r="X1" s="9" t="s">
        <v>38</v>
      </c>
      <c r="Y1" s="10" t="s">
        <v>45</v>
      </c>
      <c r="Z1" s="9" t="s">
        <v>24</v>
      </c>
      <c r="AA1" s="9" t="s">
        <v>20</v>
      </c>
      <c r="AB1" s="9" t="s">
        <v>23</v>
      </c>
      <c r="AC1" s="11" t="s">
        <v>21</v>
      </c>
      <c r="AD1" s="11" t="s">
        <v>22</v>
      </c>
    </row>
    <row r="2" spans="1:30" s="20" customFormat="1" ht="16.5" customHeight="1" x14ac:dyDescent="0.25">
      <c r="A2" s="19"/>
      <c r="B2" s="19"/>
      <c r="C2" s="23" t="s">
        <v>11</v>
      </c>
      <c r="D2" s="24"/>
      <c r="E2" s="26"/>
      <c r="F2" s="26"/>
      <c r="G2" s="26"/>
      <c r="H2" s="26"/>
      <c r="I2" s="25">
        <v>2</v>
      </c>
      <c r="J2" s="26"/>
      <c r="K2" s="26"/>
      <c r="L2" s="25">
        <v>2</v>
      </c>
      <c r="M2" s="26"/>
      <c r="N2" s="26"/>
      <c r="O2" s="25">
        <v>2</v>
      </c>
      <c r="P2" s="26"/>
      <c r="Q2" s="26"/>
      <c r="R2" s="25">
        <v>2</v>
      </c>
      <c r="S2" s="26"/>
      <c r="T2" s="25">
        <v>2</v>
      </c>
      <c r="U2" s="26"/>
      <c r="V2" s="25">
        <v>2</v>
      </c>
      <c r="W2" s="26"/>
      <c r="X2" s="25">
        <v>2</v>
      </c>
      <c r="Y2" s="26"/>
      <c r="Z2" s="25">
        <v>2</v>
      </c>
      <c r="AA2" s="25">
        <v>0</v>
      </c>
      <c r="AB2" s="25">
        <v>0</v>
      </c>
      <c r="AC2" s="25">
        <f>SUM(G2:AB2)</f>
        <v>16</v>
      </c>
      <c r="AD2" s="25">
        <v>100</v>
      </c>
    </row>
    <row r="3" spans="1:30" ht="38.1" customHeight="1" x14ac:dyDescent="0.25">
      <c r="A3" s="1">
        <v>1</v>
      </c>
      <c r="B3" s="1">
        <v>1</v>
      </c>
      <c r="C3" s="5" t="s">
        <v>6</v>
      </c>
      <c r="D3" s="6" t="s">
        <v>36</v>
      </c>
      <c r="E3" s="28">
        <v>230</v>
      </c>
      <c r="F3" s="28">
        <f>H3+K3</f>
        <v>205</v>
      </c>
      <c r="G3" s="21">
        <v>184</v>
      </c>
      <c r="H3" s="30">
        <v>158</v>
      </c>
      <c r="I3" s="31">
        <f>IF(ABS((G3-28-H3)/H3)&lt;=0.1,2,IF(ABS((G3-28-H3)/H3)&lt;=0.2,1,0))</f>
        <v>2</v>
      </c>
      <c r="J3" s="12">
        <v>46</v>
      </c>
      <c r="K3" s="12">
        <v>47</v>
      </c>
      <c r="L3" s="13">
        <f>IF(ABS((J3-K3)/K3)&lt;=0.25,2,IF(ABS((J3-K3)/K3)&lt;=0.5,1,0))</f>
        <v>2</v>
      </c>
      <c r="M3" s="12">
        <v>84</v>
      </c>
      <c r="N3" s="12">
        <v>137</v>
      </c>
      <c r="O3" s="13">
        <f>IF(N3&gt;=M3,2,0)</f>
        <v>2</v>
      </c>
      <c r="P3" s="12">
        <v>39</v>
      </c>
      <c r="Q3" s="30">
        <v>32</v>
      </c>
      <c r="R3" s="13">
        <f>IF(P3&gt;=Q3,2,1)</f>
        <v>2</v>
      </c>
      <c r="S3" s="27">
        <v>93</v>
      </c>
      <c r="T3" s="13">
        <f>IF(S3&gt;=80,2,IF(S3&gt;=60,1,0))</f>
        <v>2</v>
      </c>
      <c r="U3" s="27">
        <v>87</v>
      </c>
      <c r="V3" s="13">
        <f>IF(U3&gt;=80,2,IF(U3&gt;=60,1,0))</f>
        <v>2</v>
      </c>
      <c r="W3" s="27">
        <v>75</v>
      </c>
      <c r="X3" s="13">
        <f>IF(W3&gt;=75,2,IF(W3&gt;=50,1,0))</f>
        <v>2</v>
      </c>
      <c r="Y3" s="27">
        <v>87</v>
      </c>
      <c r="Z3" s="13">
        <f>IF(Y3&gt;=80,2,IF(Y3&gt;=60,1,0))</f>
        <v>2</v>
      </c>
      <c r="AA3" s="13">
        <v>0</v>
      </c>
      <c r="AB3" s="13">
        <v>0</v>
      </c>
      <c r="AC3" s="15">
        <f>SUM(I3,L3,O3,R3,X3,Z3,T3,V3,AA3,AB3)</f>
        <v>16</v>
      </c>
      <c r="AD3" s="42">
        <f>AC3/$AC$2*100</f>
        <v>100</v>
      </c>
    </row>
    <row r="4" spans="1:30" ht="46.5" customHeight="1" x14ac:dyDescent="0.25">
      <c r="A4" s="1">
        <v>11</v>
      </c>
      <c r="B4" s="1">
        <v>2</v>
      </c>
      <c r="C4" s="5" t="s">
        <v>2</v>
      </c>
      <c r="D4" s="6" t="s">
        <v>25</v>
      </c>
      <c r="E4" s="28">
        <v>175</v>
      </c>
      <c r="F4" s="28">
        <f>H4+K4</f>
        <v>165</v>
      </c>
      <c r="G4" s="12">
        <v>175</v>
      </c>
      <c r="H4" s="30">
        <v>165</v>
      </c>
      <c r="I4" s="14">
        <f>IF(ABS((G4-H4)/H4)&lt;=0.1,2,IF(ABS((G4-H4)/H4)&lt;=0.2,1,0))</f>
        <v>2</v>
      </c>
      <c r="J4" s="12">
        <v>0</v>
      </c>
      <c r="K4" s="21">
        <v>0</v>
      </c>
      <c r="L4" s="13">
        <v>0</v>
      </c>
      <c r="M4" s="12">
        <v>60</v>
      </c>
      <c r="N4" s="12">
        <v>147</v>
      </c>
      <c r="O4" s="13">
        <f>IF(N4&gt;=M4,2,0)</f>
        <v>2</v>
      </c>
      <c r="P4" s="12">
        <v>31</v>
      </c>
      <c r="Q4" s="30">
        <v>30</v>
      </c>
      <c r="R4" s="13">
        <f>IF(P4&gt;=Q4,2,1)</f>
        <v>2</v>
      </c>
      <c r="S4" s="27">
        <v>96</v>
      </c>
      <c r="T4" s="13">
        <f>IF(S4&gt;=80,2,IF(S4&gt;=60,1,0))</f>
        <v>2</v>
      </c>
      <c r="U4" s="27">
        <v>97</v>
      </c>
      <c r="V4" s="13">
        <f>IF(U4&gt;=80,2,IF(U4&gt;=60,1,0))</f>
        <v>2</v>
      </c>
      <c r="W4" s="27">
        <v>75</v>
      </c>
      <c r="X4" s="13">
        <f>IF(W4&gt;=75,2,IF(W4&gt;=50,1,0))</f>
        <v>2</v>
      </c>
      <c r="Y4" s="27">
        <v>88</v>
      </c>
      <c r="Z4" s="13">
        <f>IF(Y4&gt;=80,2,IF(Y4&gt;=60,1,0))</f>
        <v>2</v>
      </c>
      <c r="AA4" s="13">
        <v>0</v>
      </c>
      <c r="AB4" s="13">
        <v>0</v>
      </c>
      <c r="AC4" s="15">
        <f>SUM(I4,L4,O4,R4,X4,Z4,T4,V4,AA4,AB4)</f>
        <v>14</v>
      </c>
      <c r="AD4" s="43">
        <f>AC4/($AC$2-$L$2)*100</f>
        <v>100</v>
      </c>
    </row>
    <row r="5" spans="1:30" ht="38.1" customHeight="1" x14ac:dyDescent="0.25">
      <c r="A5" s="1">
        <v>4</v>
      </c>
      <c r="B5" s="1">
        <v>3</v>
      </c>
      <c r="C5" s="5" t="s">
        <v>8</v>
      </c>
      <c r="D5" s="6" t="s">
        <v>34</v>
      </c>
      <c r="E5" s="28">
        <v>280</v>
      </c>
      <c r="F5" s="28">
        <v>267</v>
      </c>
      <c r="G5" s="12">
        <v>270</v>
      </c>
      <c r="H5" s="30">
        <v>257</v>
      </c>
      <c r="I5" s="14">
        <f>IF(ABS((G5-H5)/H5)&lt;=0.1,2,IF(ABS((G5-H5)/H5)&lt;=0.2,1,0))</f>
        <v>2</v>
      </c>
      <c r="J5" s="12">
        <v>10</v>
      </c>
      <c r="K5" s="12">
        <v>10</v>
      </c>
      <c r="L5" s="13">
        <f>IF(ABS((J5-K5)/K5)&lt;=0.25,2,IF(ABS((J5-K5)/K5)&lt;=0.5,1,0))</f>
        <v>2</v>
      </c>
      <c r="M5" s="12">
        <v>138</v>
      </c>
      <c r="N5" s="12">
        <v>125</v>
      </c>
      <c r="O5" s="13">
        <f>IF(N5&gt;=M5,2,0)</f>
        <v>0</v>
      </c>
      <c r="P5" s="12">
        <v>39</v>
      </c>
      <c r="Q5" s="30">
        <v>34</v>
      </c>
      <c r="R5" s="13">
        <f>IF(P5&gt;=Q5,2,1)</f>
        <v>2</v>
      </c>
      <c r="S5" s="27">
        <v>96</v>
      </c>
      <c r="T5" s="13">
        <f>IF(S5&gt;=80,2,IF(S5&gt;=60,1,0))</f>
        <v>2</v>
      </c>
      <c r="U5" s="27">
        <v>95</v>
      </c>
      <c r="V5" s="13">
        <f>IF(U5&gt;=80,2,IF(U5&gt;=60,1,0))</f>
        <v>2</v>
      </c>
      <c r="W5" s="27">
        <v>60</v>
      </c>
      <c r="X5" s="13">
        <f>IF(W5&gt;=75,2,IF(W5&gt;=50,1,0))</f>
        <v>1</v>
      </c>
      <c r="Y5" s="27">
        <v>91</v>
      </c>
      <c r="Z5" s="13">
        <f>IF(Y5&gt;=80,2,IF(Y5&gt;=60,1,0))</f>
        <v>2</v>
      </c>
      <c r="AA5" s="13">
        <v>0</v>
      </c>
      <c r="AB5" s="13">
        <v>0</v>
      </c>
      <c r="AC5" s="15">
        <f>SUM(I5,L5,O5,R5,X5,Z5,T5,V5,AA5,AB5)</f>
        <v>13</v>
      </c>
      <c r="AD5" s="42">
        <f>AC5/$AC$2*100</f>
        <v>81.25</v>
      </c>
    </row>
    <row r="6" spans="1:30" ht="37.5" customHeight="1" x14ac:dyDescent="0.25">
      <c r="A6" s="1">
        <v>7</v>
      </c>
      <c r="B6" s="1">
        <v>4</v>
      </c>
      <c r="C6" s="5" t="s">
        <v>44</v>
      </c>
      <c r="D6" s="6" t="s">
        <v>35</v>
      </c>
      <c r="E6" s="28">
        <v>322</v>
      </c>
      <c r="F6" s="28">
        <f>H6+K6</f>
        <v>353</v>
      </c>
      <c r="G6" s="12">
        <v>311</v>
      </c>
      <c r="H6" s="30">
        <v>342</v>
      </c>
      <c r="I6" s="14">
        <f>IF(ABS((G6-H6)/H6)&lt;=0.1,2,IF(ABS((G6-H6)/H6)&lt;=0.2,1,0))</f>
        <v>2</v>
      </c>
      <c r="J6" s="12">
        <v>11</v>
      </c>
      <c r="K6" s="12">
        <v>11</v>
      </c>
      <c r="L6" s="13">
        <f>IF(ABS((J6-K6)/K6)&lt;=0.25,2,IF(ABS((J6-K6)/K6)&lt;=0.5,1,0))</f>
        <v>2</v>
      </c>
      <c r="M6" s="12">
        <v>135</v>
      </c>
      <c r="N6" s="12">
        <v>207</v>
      </c>
      <c r="O6" s="13">
        <f>IF(N6&gt;=M6,2,0)</f>
        <v>2</v>
      </c>
      <c r="P6" s="12">
        <v>29</v>
      </c>
      <c r="Q6" s="30">
        <v>22</v>
      </c>
      <c r="R6" s="13">
        <f>IF(P6&gt;=Q6,2,1)</f>
        <v>2</v>
      </c>
      <c r="S6" s="27">
        <v>8.6206896551724146</v>
      </c>
      <c r="T6" s="13">
        <f>IF(S6&gt;=80,2,IF(S6&gt;=60,1,0))</f>
        <v>0</v>
      </c>
      <c r="U6" s="27">
        <v>95</v>
      </c>
      <c r="V6" s="13">
        <f>IF(U6&gt;=80,2,IF(U6&gt;=60,1,0))</f>
        <v>2</v>
      </c>
      <c r="W6" s="27">
        <v>73</v>
      </c>
      <c r="X6" s="13">
        <f>IF(W6&gt;=75,2,IF(W6&gt;=50,1,0))</f>
        <v>1</v>
      </c>
      <c r="Y6" s="27">
        <v>91</v>
      </c>
      <c r="Z6" s="13">
        <f>IF(Y6&gt;=80,2,IF(Y6&gt;=60,1,0))</f>
        <v>2</v>
      </c>
      <c r="AA6" s="13">
        <v>0</v>
      </c>
      <c r="AB6" s="13">
        <v>0</v>
      </c>
      <c r="AC6" s="15">
        <f>SUM(I6,L6,O6,R6,X6,Z6,T6,V6,AA6,AB6)</f>
        <v>13</v>
      </c>
      <c r="AD6" s="42">
        <f>AC6/$AC$2*100</f>
        <v>81.25</v>
      </c>
    </row>
    <row r="7" spans="1:30" ht="38.1" customHeight="1" x14ac:dyDescent="0.25">
      <c r="A7" s="1">
        <v>6</v>
      </c>
      <c r="B7" s="1">
        <v>5</v>
      </c>
      <c r="C7" s="5" t="s">
        <v>9</v>
      </c>
      <c r="D7" s="6" t="s">
        <v>27</v>
      </c>
      <c r="E7" s="28">
        <v>776</v>
      </c>
      <c r="F7" s="28">
        <f>H7+K7</f>
        <v>809</v>
      </c>
      <c r="G7" s="12">
        <v>686</v>
      </c>
      <c r="H7" s="30">
        <v>718</v>
      </c>
      <c r="I7" s="14">
        <f>IF(ABS((G7-H7)/H7)&lt;=0.1,2,IF(ABS((G7-H7)/H7)&lt;=0.2,1,0))</f>
        <v>2</v>
      </c>
      <c r="J7" s="12">
        <v>90</v>
      </c>
      <c r="K7" s="12">
        <v>91</v>
      </c>
      <c r="L7" s="13">
        <f>IF(ABS((J7-K7)/K7)&lt;=0.25,2,IF(ABS((J7-K7)/K7)&lt;=0.5,1,0))</f>
        <v>2</v>
      </c>
      <c r="M7" s="12">
        <v>341</v>
      </c>
      <c r="N7" s="12">
        <v>912</v>
      </c>
      <c r="O7" s="13">
        <f>IF(N7&gt;=M7,2,0)</f>
        <v>2</v>
      </c>
      <c r="P7" s="12">
        <v>57</v>
      </c>
      <c r="Q7" s="30">
        <v>49</v>
      </c>
      <c r="R7" s="13">
        <f>IF(P7&gt;=Q7,2,1)</f>
        <v>2</v>
      </c>
      <c r="S7" s="27">
        <v>80</v>
      </c>
      <c r="T7" s="13">
        <f>IF(S7&gt;=80,2,IF(S7&gt;=60,1,0))</f>
        <v>2</v>
      </c>
      <c r="U7" s="27">
        <v>85</v>
      </c>
      <c r="V7" s="13">
        <f>IF(U7&gt;=80,2,IF(U7&gt;=60,1,0))</f>
        <v>2</v>
      </c>
      <c r="W7" s="27">
        <v>44</v>
      </c>
      <c r="X7" s="13">
        <f>IF(W7&gt;=75,2,IF(W7&gt;=50,1,0))</f>
        <v>0</v>
      </c>
      <c r="Y7" s="27">
        <v>74</v>
      </c>
      <c r="Z7" s="13">
        <f>IF(Y7&gt;=80,2,IF(Y7&gt;=60,1,0))</f>
        <v>1</v>
      </c>
      <c r="AA7" s="13">
        <v>0</v>
      </c>
      <c r="AB7" s="13">
        <v>0</v>
      </c>
      <c r="AC7" s="15">
        <f>SUM(I7,L7,O7,R7,X7,Z7,T7,V7,AA7,AB7)</f>
        <v>13</v>
      </c>
      <c r="AD7" s="42">
        <f>AC7/$AC$2*100</f>
        <v>81.25</v>
      </c>
    </row>
    <row r="8" spans="1:30" ht="38.1" customHeight="1" x14ac:dyDescent="0.25">
      <c r="A8" s="1"/>
      <c r="B8" s="1">
        <v>8</v>
      </c>
      <c r="C8" s="5" t="s">
        <v>10</v>
      </c>
      <c r="D8" s="6" t="s">
        <v>33</v>
      </c>
      <c r="E8" s="32">
        <v>561</v>
      </c>
      <c r="F8" s="33">
        <v>584</v>
      </c>
      <c r="G8" s="34">
        <v>561</v>
      </c>
      <c r="H8" s="35">
        <v>584</v>
      </c>
      <c r="I8" s="14">
        <f>IF(ABS((G8-H8)/H8)&lt;=0.1,2,IF(ABS((G8-H8)/H8)&lt;=0.2,1,0))</f>
        <v>2</v>
      </c>
      <c r="J8" s="34">
        <v>0</v>
      </c>
      <c r="K8" s="37">
        <v>0</v>
      </c>
      <c r="L8" s="38">
        <v>0</v>
      </c>
      <c r="M8" s="34">
        <v>298</v>
      </c>
      <c r="N8" s="34">
        <v>430</v>
      </c>
      <c r="O8" s="13">
        <f>IF(N8&gt;=M8,2,0)</f>
        <v>2</v>
      </c>
      <c r="P8" s="34">
        <v>50</v>
      </c>
      <c r="Q8" s="34">
        <v>46</v>
      </c>
      <c r="R8" s="13">
        <f>IF(P8&gt;=Q8,2,1)</f>
        <v>2</v>
      </c>
      <c r="S8" s="39">
        <v>81</v>
      </c>
      <c r="T8" s="13">
        <f>IF(S8&gt;=80,2,IF(S8&gt;=60,1,0))</f>
        <v>2</v>
      </c>
      <c r="U8" s="39">
        <v>80</v>
      </c>
      <c r="V8" s="13">
        <f>IF(U8&gt;=80,2,IF(U8&gt;=60,1,0))</f>
        <v>2</v>
      </c>
      <c r="W8" s="39">
        <v>0</v>
      </c>
      <c r="X8" s="13">
        <f>IF(W8&gt;=75,2,IF(W8&gt;=50,1,0))</f>
        <v>0</v>
      </c>
      <c r="Y8" s="39">
        <v>63</v>
      </c>
      <c r="Z8" s="13">
        <f>IF(Y8&gt;=80,2,IF(Y8&gt;=60,1,0))</f>
        <v>1</v>
      </c>
      <c r="AA8" s="38">
        <v>0</v>
      </c>
      <c r="AB8" s="38">
        <v>0</v>
      </c>
      <c r="AC8" s="15">
        <f>SUM(I8,L8,O8,R8,X8,Z8,T8,V8,AA8,AB8)</f>
        <v>11</v>
      </c>
      <c r="AD8" s="44">
        <f>AC8/($AC$2-$L$2)*100</f>
        <v>78.571428571428569</v>
      </c>
    </row>
    <row r="9" spans="1:30" ht="38.1" customHeight="1" x14ac:dyDescent="0.25">
      <c r="A9" s="1">
        <v>12</v>
      </c>
      <c r="B9" s="1">
        <v>6</v>
      </c>
      <c r="C9" s="5" t="s">
        <v>4</v>
      </c>
      <c r="D9" s="6" t="s">
        <v>26</v>
      </c>
      <c r="E9" s="28">
        <v>177</v>
      </c>
      <c r="F9" s="28">
        <f>H9+K9</f>
        <v>155</v>
      </c>
      <c r="G9" s="12">
        <v>172</v>
      </c>
      <c r="H9" s="30">
        <v>148</v>
      </c>
      <c r="I9" s="14">
        <f>IF(ABS((G9-H9)/H9)&lt;=0.1,2,IF(ABS((G9-H9)/H9)&lt;=0.2,1,0))</f>
        <v>1</v>
      </c>
      <c r="J9" s="12">
        <v>5</v>
      </c>
      <c r="K9" s="12">
        <v>7</v>
      </c>
      <c r="L9" s="13">
        <f>IF(ABS((J9-K9)/K9)&lt;=0.25,2,IF(ABS((J9-K9)/K9)&lt;=0.5,1,0))</f>
        <v>1</v>
      </c>
      <c r="M9" s="12">
        <v>84</v>
      </c>
      <c r="N9" s="12">
        <v>203</v>
      </c>
      <c r="O9" s="13">
        <f>IF(N9&gt;=M9,2,0)</f>
        <v>2</v>
      </c>
      <c r="P9" s="12">
        <v>31</v>
      </c>
      <c r="Q9" s="30">
        <v>23</v>
      </c>
      <c r="R9" s="13">
        <f>IF(P9&gt;=Q9,2,1)</f>
        <v>2</v>
      </c>
      <c r="S9" s="27">
        <v>71</v>
      </c>
      <c r="T9" s="13">
        <f>IF(S9&gt;=80,2,IF(S9&gt;=60,1,0))</f>
        <v>1</v>
      </c>
      <c r="U9" s="27">
        <v>95</v>
      </c>
      <c r="V9" s="13">
        <f>IF(U9&gt;=80,2,IF(U9&gt;=60,1,0))</f>
        <v>2</v>
      </c>
      <c r="W9" s="27">
        <v>50</v>
      </c>
      <c r="X9" s="13">
        <f>IF(W9&gt;=75,2,IF(W9&gt;=50,1,0))</f>
        <v>1</v>
      </c>
      <c r="Y9" s="27">
        <v>69</v>
      </c>
      <c r="Z9" s="13">
        <f>IF(Y9&gt;=80,2,IF(Y9&gt;=60,1,0))</f>
        <v>1</v>
      </c>
      <c r="AA9" s="13">
        <v>0</v>
      </c>
      <c r="AB9" s="13">
        <v>0</v>
      </c>
      <c r="AC9" s="15">
        <f>SUM(I9,L9,O9,R9,X9,Z9,T9,V9,AA9,AB9)</f>
        <v>11</v>
      </c>
      <c r="AD9" s="42">
        <f>AC9/$AC$2*100</f>
        <v>68.75</v>
      </c>
    </row>
    <row r="10" spans="1:30" ht="38.1" customHeight="1" x14ac:dyDescent="0.25">
      <c r="A10" s="1">
        <v>8</v>
      </c>
      <c r="B10" s="1">
        <v>7</v>
      </c>
      <c r="C10" s="5" t="s">
        <v>7</v>
      </c>
      <c r="D10" s="6" t="s">
        <v>29</v>
      </c>
      <c r="E10" s="28">
        <v>225</v>
      </c>
      <c r="F10" s="28">
        <f>H10+K10</f>
        <v>228</v>
      </c>
      <c r="G10" s="12">
        <v>225</v>
      </c>
      <c r="H10" s="30">
        <v>228</v>
      </c>
      <c r="I10" s="14">
        <f>IF(ABS((G10-H10)/H10)&lt;=0.1,2,IF(ABS((G10-H10)/H10)&lt;=0.2,1,0))</f>
        <v>2</v>
      </c>
      <c r="J10" s="12">
        <v>0</v>
      </c>
      <c r="K10" s="21">
        <v>0</v>
      </c>
      <c r="L10" s="13">
        <v>0</v>
      </c>
      <c r="M10" s="12">
        <v>112</v>
      </c>
      <c r="N10" s="12">
        <v>167</v>
      </c>
      <c r="O10" s="13">
        <f>IF(N10&gt;=M10,2,0)</f>
        <v>2</v>
      </c>
      <c r="P10" s="12">
        <v>31</v>
      </c>
      <c r="Q10" s="30">
        <v>28</v>
      </c>
      <c r="R10" s="13">
        <f>IF(P10&gt;=Q10,2,1)</f>
        <v>2</v>
      </c>
      <c r="S10" s="27">
        <v>41</v>
      </c>
      <c r="T10" s="13">
        <f>IF(S10&gt;=80,2,IF(S10&gt;=60,1,0))</f>
        <v>0</v>
      </c>
      <c r="U10" s="27">
        <v>90</v>
      </c>
      <c r="V10" s="13">
        <f>IF(U10&gt;=80,2,IF(U10&gt;=60,1,0))</f>
        <v>2</v>
      </c>
      <c r="W10" s="27">
        <v>27</v>
      </c>
      <c r="X10" s="13">
        <f>IF(W10&gt;=75,2,IF(W10&gt;=50,1,0))</f>
        <v>0</v>
      </c>
      <c r="Y10" s="27">
        <v>69</v>
      </c>
      <c r="Z10" s="13">
        <f>IF(Y10&gt;=80,2,IF(Y10&gt;=60,1,0))</f>
        <v>1</v>
      </c>
      <c r="AA10" s="13">
        <v>0</v>
      </c>
      <c r="AB10" s="13">
        <v>0</v>
      </c>
      <c r="AC10" s="15">
        <f>SUM(I10,L10,O10,R10,X10,Z10,T10,V10,AA10,AB10)</f>
        <v>9</v>
      </c>
      <c r="AD10" s="43">
        <f>AC10/($AC$2-$L$2)*100</f>
        <v>64.285714285714292</v>
      </c>
    </row>
    <row r="11" spans="1:30" ht="38.1" customHeight="1" x14ac:dyDescent="0.25">
      <c r="A11" s="1">
        <v>5</v>
      </c>
      <c r="B11" s="1">
        <v>10</v>
      </c>
      <c r="C11" s="5" t="s">
        <v>5</v>
      </c>
      <c r="D11" s="6" t="s">
        <v>31</v>
      </c>
      <c r="E11" s="32">
        <v>1209</v>
      </c>
      <c r="F11" s="32">
        <f>H11+K11</f>
        <v>1307</v>
      </c>
      <c r="G11" s="34">
        <v>722</v>
      </c>
      <c r="H11" s="34">
        <v>730</v>
      </c>
      <c r="I11" s="36">
        <f>IF(ABS((G11-H11)/H11)&lt;=0.1, 2, IF(ABS((G11-H11)/H11)&lt;=0.2, 1, 0))</f>
        <v>2</v>
      </c>
      <c r="J11" s="34">
        <v>487</v>
      </c>
      <c r="K11" s="34">
        <v>577</v>
      </c>
      <c r="L11" s="38">
        <f>IF(ABS((J11-K11)/K11)&lt;=0.25, 2, IF(ABS((J11-K11)/K11)&lt;=0.5, 1, 0))</f>
        <v>2</v>
      </c>
      <c r="M11" s="34">
        <v>365</v>
      </c>
      <c r="N11" s="34">
        <v>955</v>
      </c>
      <c r="O11" s="38">
        <f>IF(N11&gt;=M11, 2, 0)</f>
        <v>2</v>
      </c>
      <c r="P11" s="34">
        <v>71</v>
      </c>
      <c r="Q11" s="34">
        <v>57</v>
      </c>
      <c r="R11" s="38">
        <f>IF(P11&gt;=Q11, 2, 1)</f>
        <v>2</v>
      </c>
      <c r="S11" s="39">
        <v>24</v>
      </c>
      <c r="T11" s="38">
        <f>IF(S11&gt;=80, 2, IF(S11&gt;=60, 1, 0))</f>
        <v>0</v>
      </c>
      <c r="U11" s="39">
        <v>60</v>
      </c>
      <c r="V11" s="38">
        <f>IF(U11&gt;=80, 2, IF(U11&gt;=60, 1, 0))</f>
        <v>1</v>
      </c>
      <c r="W11" s="39">
        <v>0</v>
      </c>
      <c r="X11" s="38">
        <f>IF(W11&gt;=75, 2, IF(W11&gt;=50, 1, 0))</f>
        <v>0</v>
      </c>
      <c r="Y11" s="39">
        <v>60</v>
      </c>
      <c r="Z11" s="38">
        <f>IF(Y11&gt;=80, 2, IF(Y11&gt;=60, 1, 0))</f>
        <v>1</v>
      </c>
      <c r="AA11" s="38">
        <v>0</v>
      </c>
      <c r="AB11" s="38">
        <v>0</v>
      </c>
      <c r="AC11" s="40">
        <f>SUM(I11, L11, O11, R11, X11, Z11, T11, V11, AA11, AB11)</f>
        <v>10</v>
      </c>
      <c r="AD11" s="45">
        <f>AC11/$AC$2*100</f>
        <v>62.5</v>
      </c>
    </row>
    <row r="12" spans="1:30" ht="38.1" customHeight="1" x14ac:dyDescent="0.25">
      <c r="A12" s="1">
        <v>2</v>
      </c>
      <c r="B12" s="1">
        <v>9</v>
      </c>
      <c r="C12" s="5" t="s">
        <v>1</v>
      </c>
      <c r="D12" s="6" t="s">
        <v>28</v>
      </c>
      <c r="E12" s="32">
        <v>629</v>
      </c>
      <c r="F12" s="32">
        <v>586</v>
      </c>
      <c r="G12" s="34">
        <v>597</v>
      </c>
      <c r="H12" s="34">
        <v>550</v>
      </c>
      <c r="I12" s="41">
        <f>IF(ABS((G12-H12)/H12)&lt;=0.1, 2, IF(ABS((G12-H12)/H12)&lt;=0.2, 1, 0))</f>
        <v>2</v>
      </c>
      <c r="J12" s="34">
        <v>32</v>
      </c>
      <c r="K12" s="34">
        <v>36</v>
      </c>
      <c r="L12" s="38">
        <f>IF(ABS((J12-K12)/K12)&lt;=0.25, 2, IF(ABS((J12-K12)/K12)&lt;=0.5, 1, 0))</f>
        <v>2</v>
      </c>
      <c r="M12" s="34">
        <v>292</v>
      </c>
      <c r="N12" s="34">
        <v>96</v>
      </c>
      <c r="O12" s="38">
        <f>IF(N12&gt;=M12, 2, 0)</f>
        <v>0</v>
      </c>
      <c r="P12" s="34">
        <v>61</v>
      </c>
      <c r="Q12" s="34">
        <v>74</v>
      </c>
      <c r="R12" s="38">
        <f>IF(P12&gt;=Q12, 2, 1)</f>
        <v>1</v>
      </c>
      <c r="S12" s="39">
        <v>84</v>
      </c>
      <c r="T12" s="38">
        <f>IF(S12&gt;=80, 2, IF(S12&gt;=60, 1, 0))</f>
        <v>2</v>
      </c>
      <c r="U12" s="39">
        <v>79</v>
      </c>
      <c r="V12" s="38">
        <f>IF(U12&gt;=80, 2, IF(U12&gt;=60, 1, 0))</f>
        <v>1</v>
      </c>
      <c r="W12" s="39">
        <v>3.3333333333333299</v>
      </c>
      <c r="X12" s="38">
        <f>IF(W12&gt;=75, 2, IF(W12&gt;=50, 1, 0))</f>
        <v>0</v>
      </c>
      <c r="Y12" s="39">
        <v>71</v>
      </c>
      <c r="Z12" s="38">
        <f>IF(Y12&gt;=80, 2, IF(Y12&gt;=60, 1, 0))</f>
        <v>1</v>
      </c>
      <c r="AA12" s="38">
        <v>0</v>
      </c>
      <c r="AB12" s="38">
        <v>0</v>
      </c>
      <c r="AC12" s="40">
        <f>SUM(I12, L12, O12, R12, X12, Z12, T12, V12, AA12, AB12)</f>
        <v>9</v>
      </c>
      <c r="AD12" s="45">
        <f>AC12/$AC$2*100</f>
        <v>56.25</v>
      </c>
    </row>
    <row r="13" spans="1:30" s="2" customFormat="1" ht="41.25" customHeight="1" x14ac:dyDescent="0.25">
      <c r="A13" s="1">
        <v>9</v>
      </c>
      <c r="B13" s="1">
        <v>11</v>
      </c>
      <c r="C13" s="5" t="s">
        <v>3</v>
      </c>
      <c r="D13" s="6" t="s">
        <v>30</v>
      </c>
      <c r="E13" s="32">
        <v>472</v>
      </c>
      <c r="F13" s="32">
        <f>H13+K13</f>
        <v>499</v>
      </c>
      <c r="G13" s="34">
        <v>414</v>
      </c>
      <c r="H13" s="34">
        <v>418</v>
      </c>
      <c r="I13" s="36">
        <f>IF(ABS((G13-H13)/H13)&lt;=0.1, 2, IF(ABS((G13-H13)/H13)&lt;=0.2, 1, 0))</f>
        <v>2</v>
      </c>
      <c r="J13" s="34">
        <v>58</v>
      </c>
      <c r="K13" s="34">
        <v>81</v>
      </c>
      <c r="L13" s="38">
        <f>IF(ABS((J13-K13)/K13)&lt;=0.25, 2, IF(ABS((J13-K13)/K13)&lt;=0.5, 1, 0))</f>
        <v>1</v>
      </c>
      <c r="M13" s="34">
        <v>201</v>
      </c>
      <c r="N13" s="34">
        <v>401</v>
      </c>
      <c r="O13" s="38">
        <f>IF(N13&gt;=M13, 2, 0)</f>
        <v>2</v>
      </c>
      <c r="P13" s="34">
        <v>50</v>
      </c>
      <c r="Q13" s="34">
        <v>38</v>
      </c>
      <c r="R13" s="38">
        <f>IF(P13&gt;=Q13, 2, 1)</f>
        <v>2</v>
      </c>
      <c r="S13" s="39">
        <v>67.170626349892004</v>
      </c>
      <c r="T13" s="38">
        <f>IF(S13&gt;=80, 2, IF(S13&gt;=60, 1, 0))</f>
        <v>1</v>
      </c>
      <c r="U13" s="39">
        <v>56</v>
      </c>
      <c r="V13" s="38">
        <f>IF(U13&gt;=80, 2, IF(U13&gt;=60, 1, 0))</f>
        <v>0</v>
      </c>
      <c r="W13" s="39">
        <v>0</v>
      </c>
      <c r="X13" s="38">
        <f>IF(W13&gt;=75, 2, IF(W13&gt;=50, 1, 0))</f>
        <v>0</v>
      </c>
      <c r="Y13" s="39">
        <v>56</v>
      </c>
      <c r="Z13" s="38">
        <f>IF(Y13&gt;=80, 2, IF(Y13&gt;=60, 1, 0))</f>
        <v>0</v>
      </c>
      <c r="AA13" s="38">
        <v>0</v>
      </c>
      <c r="AB13" s="38">
        <v>0</v>
      </c>
      <c r="AC13" s="40">
        <f>SUM(I13, L13, O13, R13, X13, Z13, T13, V13, AA13, AB13)</f>
        <v>8</v>
      </c>
      <c r="AD13" s="45">
        <f>AC13/$AC$2*100</f>
        <v>50</v>
      </c>
    </row>
    <row r="14" spans="1:30" ht="38.1" customHeight="1" x14ac:dyDescent="0.25">
      <c r="A14" s="1">
        <v>3</v>
      </c>
      <c r="B14" s="1">
        <v>12</v>
      </c>
      <c r="C14" s="5" t="s">
        <v>0</v>
      </c>
      <c r="D14" s="6" t="s">
        <v>32</v>
      </c>
      <c r="E14" s="32">
        <v>324</v>
      </c>
      <c r="F14" s="32">
        <f>H14+K14</f>
        <v>333</v>
      </c>
      <c r="G14" s="34">
        <v>301</v>
      </c>
      <c r="H14" s="34">
        <v>252</v>
      </c>
      <c r="I14" s="36">
        <f>IF(ABS((G14-H14)/H14)&lt;=0.1, 2, IF(ABS((G14-H14)/H14)&lt;=0.2, 1, 0))</f>
        <v>1</v>
      </c>
      <c r="J14" s="34">
        <v>23</v>
      </c>
      <c r="K14" s="34">
        <v>81</v>
      </c>
      <c r="L14" s="38">
        <f>IF(ABS((J14-K14)/K14)&lt;=0.25, 2, IF(ABS((J14-K14)/K14)&lt;=0.5, 1, 0))</f>
        <v>0</v>
      </c>
      <c r="M14" s="34">
        <v>111</v>
      </c>
      <c r="N14" s="34">
        <v>1</v>
      </c>
      <c r="O14" s="38">
        <f>IF(N14&gt;=M14, 2, 0)</f>
        <v>0</v>
      </c>
      <c r="P14" s="34">
        <v>37</v>
      </c>
      <c r="Q14" s="34">
        <v>33</v>
      </c>
      <c r="R14" s="38">
        <f>IF(P14&gt;=Q14, 2, 1)</f>
        <v>2</v>
      </c>
      <c r="S14" s="39">
        <v>0</v>
      </c>
      <c r="T14" s="38">
        <f>IF(S14&gt;=80, 2, IF(S14&gt;=60, 1, 0))</f>
        <v>0</v>
      </c>
      <c r="U14" s="39">
        <v>68</v>
      </c>
      <c r="V14" s="38">
        <f>IF(U14&gt;=80, 2, IF(U14&gt;=60, 1, 0))</f>
        <v>1</v>
      </c>
      <c r="W14" s="39">
        <v>13</v>
      </c>
      <c r="X14" s="38">
        <f>IF(W14&gt;=75, 2, IF(W14&gt;=50, 1, 0))</f>
        <v>0</v>
      </c>
      <c r="Y14" s="39">
        <v>68</v>
      </c>
      <c r="Z14" s="38">
        <f>IF(Y14&gt;=80, 2, IF(Y14&gt;=60, 1, 0))</f>
        <v>1</v>
      </c>
      <c r="AA14" s="38">
        <v>0</v>
      </c>
      <c r="AB14" s="38">
        <v>0</v>
      </c>
      <c r="AC14" s="40">
        <f>SUM(I14, L14, O14, R14, X14, Z14, T14, V14, AA14, AB14)</f>
        <v>5</v>
      </c>
      <c r="AD14" s="45">
        <f>AC14/$AC$2*100</f>
        <v>31.25</v>
      </c>
    </row>
    <row r="15" spans="1:30" x14ac:dyDescent="0.25">
      <c r="AD15" s="46"/>
    </row>
    <row r="16" spans="1:30" ht="36" customHeight="1" x14ac:dyDescent="0.3">
      <c r="D16" s="7"/>
      <c r="E16" s="16"/>
      <c r="F16" s="16"/>
      <c r="G16" s="16"/>
      <c r="H16" s="16"/>
      <c r="I16" s="16"/>
      <c r="K16" s="16"/>
      <c r="R16" s="17" t="s">
        <v>40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2">
        <f>AVERAGE(AC3:AC14)</f>
        <v>11</v>
      </c>
      <c r="AD16" s="47">
        <f>AVERAGE(AD3:AD15)</f>
        <v>71.279761904761912</v>
      </c>
    </row>
  </sheetData>
  <autoFilter ref="A1:AD14">
    <sortState ref="A2:AD14">
      <sortCondition descending="1" ref="AD1:AD14"/>
    </sortState>
  </autoFilter>
  <sortState ref="B4:AD14">
    <sortCondition descending="1" ref="AD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16"/>
  <sheetViews>
    <sheetView topLeftCell="B1" zoomScale="71" zoomScaleNormal="71" workbookViewId="0">
      <pane xSplit="3" ySplit="2" topLeftCell="V3" activePane="bottomRight" state="frozen"/>
      <selection activeCell="B1" sqref="B1"/>
      <selection pane="topRight" activeCell="D1" sqref="D1"/>
      <selection pane="bottomLeft" activeCell="B3" sqref="B3"/>
      <selection pane="bottomRight" activeCell="AE17" sqref="AE17"/>
    </sheetView>
  </sheetViews>
  <sheetFormatPr defaultRowHeight="15" x14ac:dyDescent="0.25"/>
  <cols>
    <col min="1" max="2" width="6.140625" customWidth="1"/>
    <col min="3" max="3" width="68.140625" customWidth="1"/>
    <col min="4" max="4" width="19" style="4" customWidth="1"/>
    <col min="5" max="18" width="8.7109375" customWidth="1"/>
    <col min="19" max="19" width="9.28515625" customWidth="1"/>
    <col min="20" max="20" width="8.28515625" customWidth="1"/>
    <col min="21" max="21" width="10.140625" customWidth="1"/>
    <col min="22" max="22" width="8.140625" customWidth="1"/>
    <col min="23" max="23" width="9.140625" customWidth="1"/>
    <col min="24" max="24" width="8.42578125" customWidth="1"/>
    <col min="25" max="25" width="11.28515625" customWidth="1"/>
    <col min="26" max="26" width="8.42578125" customWidth="1"/>
    <col min="27" max="30" width="8.7109375" customWidth="1"/>
  </cols>
  <sheetData>
    <row r="1" spans="1:30" ht="183" customHeight="1" x14ac:dyDescent="0.25">
      <c r="A1" s="3"/>
      <c r="B1" s="3"/>
      <c r="C1" s="8" t="s">
        <v>42</v>
      </c>
      <c r="D1" s="8" t="s">
        <v>41</v>
      </c>
      <c r="E1" s="29" t="s">
        <v>50</v>
      </c>
      <c r="F1" s="29" t="s">
        <v>53</v>
      </c>
      <c r="G1" s="10" t="s">
        <v>12</v>
      </c>
      <c r="H1" s="10" t="s">
        <v>13</v>
      </c>
      <c r="I1" s="9" t="s">
        <v>37</v>
      </c>
      <c r="J1" s="10" t="s">
        <v>14</v>
      </c>
      <c r="K1" s="10" t="s">
        <v>15</v>
      </c>
      <c r="L1" s="9" t="s">
        <v>47</v>
      </c>
      <c r="M1" s="10" t="s">
        <v>43</v>
      </c>
      <c r="N1" s="10" t="s">
        <v>17</v>
      </c>
      <c r="O1" s="9" t="s">
        <v>51</v>
      </c>
      <c r="P1" s="10" t="s">
        <v>18</v>
      </c>
      <c r="Q1" s="10" t="s">
        <v>19</v>
      </c>
      <c r="R1" s="9" t="s">
        <v>16</v>
      </c>
      <c r="S1" s="10" t="s">
        <v>49</v>
      </c>
      <c r="T1" s="9" t="s">
        <v>48</v>
      </c>
      <c r="U1" s="10" t="s">
        <v>46</v>
      </c>
      <c r="V1" s="9" t="s">
        <v>39</v>
      </c>
      <c r="W1" s="10" t="s">
        <v>52</v>
      </c>
      <c r="X1" s="9" t="s">
        <v>38</v>
      </c>
      <c r="Y1" s="10" t="s">
        <v>45</v>
      </c>
      <c r="Z1" s="9" t="s">
        <v>24</v>
      </c>
      <c r="AA1" s="9" t="s">
        <v>20</v>
      </c>
      <c r="AB1" s="9" t="s">
        <v>23</v>
      </c>
      <c r="AC1" s="11" t="s">
        <v>21</v>
      </c>
      <c r="AD1" s="11" t="s">
        <v>22</v>
      </c>
    </row>
    <row r="2" spans="1:30" s="20" customFormat="1" ht="16.5" customHeight="1" x14ac:dyDescent="0.25">
      <c r="A2" s="19"/>
      <c r="B2" s="19"/>
      <c r="C2" s="23" t="s">
        <v>11</v>
      </c>
      <c r="D2" s="24"/>
      <c r="E2" s="26"/>
      <c r="F2" s="26"/>
      <c r="G2" s="26"/>
      <c r="H2" s="26"/>
      <c r="I2" s="25">
        <v>2</v>
      </c>
      <c r="J2" s="26"/>
      <c r="K2" s="26"/>
      <c r="L2" s="25">
        <v>2</v>
      </c>
      <c r="M2" s="26"/>
      <c r="N2" s="26"/>
      <c r="O2" s="25">
        <v>2</v>
      </c>
      <c r="P2" s="26"/>
      <c r="Q2" s="26"/>
      <c r="R2" s="25">
        <v>2</v>
      </c>
      <c r="S2" s="26"/>
      <c r="T2" s="25">
        <v>2</v>
      </c>
      <c r="U2" s="26"/>
      <c r="V2" s="25">
        <v>2</v>
      </c>
      <c r="W2" s="26"/>
      <c r="X2" s="25">
        <v>2</v>
      </c>
      <c r="Y2" s="26"/>
      <c r="Z2" s="25">
        <v>2</v>
      </c>
      <c r="AA2" s="25">
        <v>0</v>
      </c>
      <c r="AB2" s="25">
        <v>0</v>
      </c>
      <c r="AC2" s="25">
        <f>SUM(G2:AB2)</f>
        <v>16</v>
      </c>
      <c r="AD2" s="25">
        <v>100</v>
      </c>
    </row>
    <row r="3" spans="1:30" ht="38.1" customHeight="1" x14ac:dyDescent="0.25">
      <c r="A3" s="1">
        <v>1</v>
      </c>
      <c r="B3" s="1">
        <v>1</v>
      </c>
      <c r="C3" s="5" t="s">
        <v>6</v>
      </c>
      <c r="D3" s="6" t="s">
        <v>36</v>
      </c>
      <c r="E3" s="28">
        <v>231</v>
      </c>
      <c r="F3" s="28">
        <f>H3+K3</f>
        <v>205</v>
      </c>
      <c r="G3" s="21">
        <v>185</v>
      </c>
      <c r="H3" s="30">
        <v>158</v>
      </c>
      <c r="I3" s="31">
        <f>IF(ABS((G3-28-H3)/H3)&lt;=0.1,2,IF(ABS((G3-28-H3)/H3)&lt;=0.2,1,0))</f>
        <v>2</v>
      </c>
      <c r="J3" s="12">
        <v>46</v>
      </c>
      <c r="K3" s="12">
        <v>47</v>
      </c>
      <c r="L3" s="13">
        <f>IF(ABS((J3-K3)/K3)&lt;=0.25,2,IF(ABS((J3-K3)/K3)&lt;=0.5,1,0))</f>
        <v>2</v>
      </c>
      <c r="M3" s="12">
        <v>116</v>
      </c>
      <c r="N3" s="12">
        <v>138</v>
      </c>
      <c r="O3" s="13">
        <f t="shared" ref="O3:O14" si="0">IF(N3&gt;=M3,2,0)</f>
        <v>2</v>
      </c>
      <c r="P3" s="12">
        <v>39</v>
      </c>
      <c r="Q3" s="30">
        <v>32</v>
      </c>
      <c r="R3" s="13">
        <f t="shared" ref="R3:R14" si="1">IF(P3&gt;=Q3,2,1)</f>
        <v>2</v>
      </c>
      <c r="S3" s="27">
        <v>84.8</v>
      </c>
      <c r="T3" s="13">
        <f t="shared" ref="T3:T14" si="2">IF(S3&gt;=80,2,IF(S3&gt;=60,1,0))</f>
        <v>2</v>
      </c>
      <c r="U3" s="27">
        <v>81.599999999999994</v>
      </c>
      <c r="V3" s="13">
        <f t="shared" ref="V3:V14" si="3">IF(U3&gt;=80,2,IF(U3&gt;=60,1,0))</f>
        <v>2</v>
      </c>
      <c r="W3" s="27">
        <v>66.666666666666671</v>
      </c>
      <c r="X3" s="13">
        <f t="shared" ref="X3:X14" si="4">IF(W3&gt;=75,2,IF(W3&gt;=50,1,0))</f>
        <v>1</v>
      </c>
      <c r="Y3" s="27">
        <v>80.8</v>
      </c>
      <c r="Z3" s="13">
        <f t="shared" ref="Z3:Z14" si="5">IF(Y3&gt;=80,2,IF(Y3&gt;=60,1,0))</f>
        <v>2</v>
      </c>
      <c r="AA3" s="13">
        <v>0</v>
      </c>
      <c r="AB3" s="13">
        <v>0</v>
      </c>
      <c r="AC3" s="15">
        <f t="shared" ref="AC3:AC14" si="6">SUM(I3,L3,O3,R3,X3,Z3,T3,V3,AA3,AB3)</f>
        <v>15</v>
      </c>
      <c r="AD3" s="42">
        <f>AC3/$AC$2*100</f>
        <v>93.75</v>
      </c>
    </row>
    <row r="4" spans="1:30" ht="42" customHeight="1" x14ac:dyDescent="0.25">
      <c r="A4" s="1">
        <v>11</v>
      </c>
      <c r="B4" s="1">
        <v>2</v>
      </c>
      <c r="C4" s="5" t="s">
        <v>2</v>
      </c>
      <c r="D4" s="6" t="s">
        <v>25</v>
      </c>
      <c r="E4" s="28">
        <v>174</v>
      </c>
      <c r="F4" s="28">
        <f t="shared" ref="F4:F14" si="7">H4+K4</f>
        <v>165</v>
      </c>
      <c r="G4" s="12">
        <v>174</v>
      </c>
      <c r="H4" s="30">
        <v>165</v>
      </c>
      <c r="I4" s="14">
        <f t="shared" ref="I4:I14" si="8">IF(ABS((G4-H4)/H4)&lt;=0.1,2,IF(ABS((G4-H4)/H4)&lt;=0.2,1,0))</f>
        <v>2</v>
      </c>
      <c r="J4" s="12">
        <v>0</v>
      </c>
      <c r="K4" s="21">
        <v>0</v>
      </c>
      <c r="L4" s="13">
        <v>0</v>
      </c>
      <c r="M4" s="12">
        <v>60</v>
      </c>
      <c r="N4" s="12">
        <v>148</v>
      </c>
      <c r="O4" s="13">
        <f t="shared" si="0"/>
        <v>2</v>
      </c>
      <c r="P4" s="12">
        <v>31</v>
      </c>
      <c r="Q4" s="30">
        <v>30</v>
      </c>
      <c r="R4" s="13">
        <f t="shared" si="1"/>
        <v>2</v>
      </c>
      <c r="S4" s="27">
        <v>96</v>
      </c>
      <c r="T4" s="13">
        <f t="shared" si="2"/>
        <v>2</v>
      </c>
      <c r="U4" s="27">
        <v>82.978723404255319</v>
      </c>
      <c r="V4" s="13">
        <f t="shared" si="3"/>
        <v>2</v>
      </c>
      <c r="W4" s="27">
        <v>62.5</v>
      </c>
      <c r="X4" s="13">
        <f t="shared" si="4"/>
        <v>1</v>
      </c>
      <c r="Y4" s="27">
        <v>83</v>
      </c>
      <c r="Z4" s="13">
        <f t="shared" si="5"/>
        <v>2</v>
      </c>
      <c r="AA4" s="13">
        <v>0</v>
      </c>
      <c r="AB4" s="13">
        <v>0</v>
      </c>
      <c r="AC4" s="15">
        <f t="shared" si="6"/>
        <v>13</v>
      </c>
      <c r="AD4" s="43">
        <f>AC4/($AC$2-$L$2)*100</f>
        <v>92.857142857142861</v>
      </c>
    </row>
    <row r="5" spans="1:30" ht="38.1" customHeight="1" x14ac:dyDescent="0.25">
      <c r="A5" s="1">
        <v>4</v>
      </c>
      <c r="B5" s="1">
        <v>3</v>
      </c>
      <c r="C5" s="5" t="s">
        <v>8</v>
      </c>
      <c r="D5" s="6" t="s">
        <v>34</v>
      </c>
      <c r="E5" s="28">
        <v>216</v>
      </c>
      <c r="F5" s="28">
        <f t="shared" si="7"/>
        <v>267</v>
      </c>
      <c r="G5" s="12">
        <v>206</v>
      </c>
      <c r="H5" s="30">
        <v>257</v>
      </c>
      <c r="I5" s="14">
        <f t="shared" si="8"/>
        <v>1</v>
      </c>
      <c r="J5" s="12">
        <v>10</v>
      </c>
      <c r="K5" s="12">
        <v>10</v>
      </c>
      <c r="L5" s="13">
        <f>IF(ABS((J5-K5)/K5)&lt;=0.25,2,IF(ABS((J5-K5)/K5)&lt;=0.5,1,0))</f>
        <v>2</v>
      </c>
      <c r="M5" s="12">
        <v>105</v>
      </c>
      <c r="N5" s="12">
        <v>118</v>
      </c>
      <c r="O5" s="13">
        <f t="shared" si="0"/>
        <v>2</v>
      </c>
      <c r="P5" s="12">
        <v>39</v>
      </c>
      <c r="Q5" s="30">
        <v>34</v>
      </c>
      <c r="R5" s="13">
        <f t="shared" si="1"/>
        <v>2</v>
      </c>
      <c r="S5" s="27">
        <v>89</v>
      </c>
      <c r="T5" s="13">
        <f t="shared" si="2"/>
        <v>2</v>
      </c>
      <c r="U5" s="27">
        <v>96</v>
      </c>
      <c r="V5" s="13">
        <f t="shared" si="3"/>
        <v>2</v>
      </c>
      <c r="W5" s="27">
        <v>60</v>
      </c>
      <c r="X5" s="13">
        <f t="shared" si="4"/>
        <v>1</v>
      </c>
      <c r="Y5" s="27">
        <v>88</v>
      </c>
      <c r="Z5" s="13">
        <f t="shared" si="5"/>
        <v>2</v>
      </c>
      <c r="AA5" s="13">
        <v>0</v>
      </c>
      <c r="AB5" s="13">
        <v>0</v>
      </c>
      <c r="AC5" s="15">
        <f t="shared" si="6"/>
        <v>14</v>
      </c>
      <c r="AD5" s="42">
        <f>AC5/$AC$2*100</f>
        <v>87.5</v>
      </c>
    </row>
    <row r="6" spans="1:30" ht="37.5" customHeight="1" x14ac:dyDescent="0.25">
      <c r="A6" s="1">
        <v>7</v>
      </c>
      <c r="B6" s="1">
        <v>4</v>
      </c>
      <c r="C6" s="5" t="s">
        <v>44</v>
      </c>
      <c r="D6" s="6" t="s">
        <v>35</v>
      </c>
      <c r="E6" s="28">
        <v>328</v>
      </c>
      <c r="F6" s="28">
        <f t="shared" si="7"/>
        <v>353</v>
      </c>
      <c r="G6" s="12">
        <v>317</v>
      </c>
      <c r="H6" s="30">
        <v>342</v>
      </c>
      <c r="I6" s="14">
        <f t="shared" si="8"/>
        <v>2</v>
      </c>
      <c r="J6" s="12">
        <v>11</v>
      </c>
      <c r="K6" s="12">
        <v>11</v>
      </c>
      <c r="L6" s="13">
        <f>IF(ABS((J6-K6)/K6)&lt;=0.25,2,IF(ABS((J6-K6)/K6)&lt;=0.5,1,0))</f>
        <v>2</v>
      </c>
      <c r="M6" s="12">
        <v>139</v>
      </c>
      <c r="N6" s="12">
        <v>210</v>
      </c>
      <c r="O6" s="13">
        <f t="shared" si="0"/>
        <v>2</v>
      </c>
      <c r="P6" s="12">
        <v>29</v>
      </c>
      <c r="Q6" s="30">
        <v>22</v>
      </c>
      <c r="R6" s="13">
        <f t="shared" si="1"/>
        <v>2</v>
      </c>
      <c r="S6" s="27">
        <v>8.6206896551724146</v>
      </c>
      <c r="T6" s="13">
        <f t="shared" si="2"/>
        <v>0</v>
      </c>
      <c r="U6" s="27">
        <v>91</v>
      </c>
      <c r="V6" s="13">
        <f t="shared" si="3"/>
        <v>2</v>
      </c>
      <c r="W6" s="27">
        <v>40</v>
      </c>
      <c r="X6" s="13">
        <f t="shared" si="4"/>
        <v>0</v>
      </c>
      <c r="Y6" s="27">
        <v>90</v>
      </c>
      <c r="Z6" s="13">
        <f t="shared" si="5"/>
        <v>2</v>
      </c>
      <c r="AA6" s="13">
        <v>0</v>
      </c>
      <c r="AB6" s="13">
        <v>0</v>
      </c>
      <c r="AC6" s="15">
        <f t="shared" si="6"/>
        <v>12</v>
      </c>
      <c r="AD6" s="42">
        <f>AC6/$AC$2*100</f>
        <v>75</v>
      </c>
    </row>
    <row r="7" spans="1:30" ht="38.1" customHeight="1" x14ac:dyDescent="0.25">
      <c r="A7" s="1">
        <v>6</v>
      </c>
      <c r="B7" s="1">
        <v>5</v>
      </c>
      <c r="C7" s="5" t="s">
        <v>9</v>
      </c>
      <c r="D7" s="6" t="s">
        <v>27</v>
      </c>
      <c r="E7" s="28">
        <v>776</v>
      </c>
      <c r="F7" s="28">
        <f t="shared" si="7"/>
        <v>809</v>
      </c>
      <c r="G7" s="12">
        <v>686</v>
      </c>
      <c r="H7" s="30">
        <v>718</v>
      </c>
      <c r="I7" s="14">
        <f t="shared" si="8"/>
        <v>2</v>
      </c>
      <c r="J7" s="12">
        <v>90</v>
      </c>
      <c r="K7" s="12">
        <v>91</v>
      </c>
      <c r="L7" s="13">
        <f>IF(ABS((J7-K7)/K7)&lt;=0.25,2,IF(ABS((J7-K7)/K7)&lt;=0.5,1,0))</f>
        <v>2</v>
      </c>
      <c r="M7" s="12">
        <v>354</v>
      </c>
      <c r="N7" s="12">
        <v>912</v>
      </c>
      <c r="O7" s="13">
        <f t="shared" si="0"/>
        <v>2</v>
      </c>
      <c r="P7" s="12">
        <v>57</v>
      </c>
      <c r="Q7" s="30">
        <v>49</v>
      </c>
      <c r="R7" s="13">
        <f t="shared" si="1"/>
        <v>2</v>
      </c>
      <c r="S7" s="27">
        <v>76</v>
      </c>
      <c r="T7" s="13">
        <f t="shared" si="2"/>
        <v>1</v>
      </c>
      <c r="U7" s="27">
        <v>79</v>
      </c>
      <c r="V7" s="13">
        <f t="shared" si="3"/>
        <v>1</v>
      </c>
      <c r="W7" s="27">
        <v>32</v>
      </c>
      <c r="X7" s="13">
        <f t="shared" si="4"/>
        <v>0</v>
      </c>
      <c r="Y7" s="27">
        <v>61</v>
      </c>
      <c r="Z7" s="13">
        <f t="shared" si="5"/>
        <v>1</v>
      </c>
      <c r="AA7" s="13">
        <v>0</v>
      </c>
      <c r="AB7" s="13">
        <v>0</v>
      </c>
      <c r="AC7" s="15">
        <f t="shared" si="6"/>
        <v>11</v>
      </c>
      <c r="AD7" s="42">
        <f>AC7/$AC$2*100</f>
        <v>68.75</v>
      </c>
    </row>
    <row r="8" spans="1:30" ht="38.1" customHeight="1" x14ac:dyDescent="0.25">
      <c r="A8" s="1">
        <v>12</v>
      </c>
      <c r="B8" s="1">
        <v>6</v>
      </c>
      <c r="C8" s="5" t="s">
        <v>4</v>
      </c>
      <c r="D8" s="6" t="s">
        <v>26</v>
      </c>
      <c r="E8" s="28">
        <v>178</v>
      </c>
      <c r="F8" s="28">
        <f t="shared" si="7"/>
        <v>155</v>
      </c>
      <c r="G8" s="12">
        <v>172</v>
      </c>
      <c r="H8" s="30">
        <v>148</v>
      </c>
      <c r="I8" s="14">
        <f t="shared" si="8"/>
        <v>1</v>
      </c>
      <c r="J8" s="12">
        <v>6</v>
      </c>
      <c r="K8" s="12">
        <v>7</v>
      </c>
      <c r="L8" s="13">
        <f>IF(ABS((J8-K8)/K8)&lt;=0.25,2,IF(ABS((J8-K8)/K8)&lt;=0.5,1,0))</f>
        <v>2</v>
      </c>
      <c r="M8" s="12">
        <v>85</v>
      </c>
      <c r="N8" s="12">
        <v>204</v>
      </c>
      <c r="O8" s="13">
        <f t="shared" si="0"/>
        <v>2</v>
      </c>
      <c r="P8" s="12">
        <v>31</v>
      </c>
      <c r="Q8" s="30">
        <v>23</v>
      </c>
      <c r="R8" s="13">
        <f t="shared" si="1"/>
        <v>2</v>
      </c>
      <c r="S8" s="27">
        <v>68</v>
      </c>
      <c r="T8" s="13">
        <f t="shared" si="2"/>
        <v>1</v>
      </c>
      <c r="U8" s="27">
        <v>93</v>
      </c>
      <c r="V8" s="13">
        <f t="shared" si="3"/>
        <v>2</v>
      </c>
      <c r="W8" s="27">
        <v>40</v>
      </c>
      <c r="X8" s="13">
        <f t="shared" si="4"/>
        <v>0</v>
      </c>
      <c r="Y8" s="27">
        <v>63</v>
      </c>
      <c r="Z8" s="13">
        <f t="shared" si="5"/>
        <v>1</v>
      </c>
      <c r="AA8" s="13">
        <v>0</v>
      </c>
      <c r="AB8" s="13">
        <v>0</v>
      </c>
      <c r="AC8" s="15">
        <f t="shared" si="6"/>
        <v>11</v>
      </c>
      <c r="AD8" s="42">
        <f>AC8/$AC$2*100</f>
        <v>68.75</v>
      </c>
    </row>
    <row r="9" spans="1:30" ht="37.5" customHeight="1" x14ac:dyDescent="0.25">
      <c r="A9" s="1">
        <v>8</v>
      </c>
      <c r="B9" s="1">
        <v>7</v>
      </c>
      <c r="C9" s="5" t="s">
        <v>7</v>
      </c>
      <c r="D9" s="6" t="s">
        <v>29</v>
      </c>
      <c r="E9" s="28">
        <v>227</v>
      </c>
      <c r="F9" s="28">
        <f t="shared" si="7"/>
        <v>228</v>
      </c>
      <c r="G9" s="12">
        <v>227</v>
      </c>
      <c r="H9" s="30">
        <v>228</v>
      </c>
      <c r="I9" s="14">
        <f t="shared" si="8"/>
        <v>2</v>
      </c>
      <c r="J9" s="12">
        <v>0</v>
      </c>
      <c r="K9" s="21">
        <v>0</v>
      </c>
      <c r="L9" s="13">
        <v>0</v>
      </c>
      <c r="M9" s="12">
        <v>114</v>
      </c>
      <c r="N9" s="12">
        <v>169</v>
      </c>
      <c r="O9" s="13">
        <f t="shared" si="0"/>
        <v>2</v>
      </c>
      <c r="P9" s="12">
        <v>31</v>
      </c>
      <c r="Q9" s="30">
        <v>28</v>
      </c>
      <c r="R9" s="13">
        <f t="shared" si="1"/>
        <v>2</v>
      </c>
      <c r="S9" s="27">
        <v>25</v>
      </c>
      <c r="T9" s="13">
        <f t="shared" si="2"/>
        <v>0</v>
      </c>
      <c r="U9" s="27">
        <v>85</v>
      </c>
      <c r="V9" s="13">
        <f t="shared" si="3"/>
        <v>2</v>
      </c>
      <c r="W9" s="27">
        <v>18.181818181818183</v>
      </c>
      <c r="X9" s="13">
        <f t="shared" si="4"/>
        <v>0</v>
      </c>
      <c r="Y9" s="27">
        <v>51</v>
      </c>
      <c r="Z9" s="13">
        <f t="shared" si="5"/>
        <v>0</v>
      </c>
      <c r="AA9" s="13">
        <v>0</v>
      </c>
      <c r="AB9" s="13">
        <v>0</v>
      </c>
      <c r="AC9" s="15">
        <f t="shared" si="6"/>
        <v>8</v>
      </c>
      <c r="AD9" s="43">
        <f>AC9/($AC$2-$L$2)*100</f>
        <v>57.142857142857139</v>
      </c>
    </row>
    <row r="10" spans="1:30" ht="38.1" customHeight="1" x14ac:dyDescent="0.25">
      <c r="A10" s="1"/>
      <c r="B10" s="1">
        <v>8</v>
      </c>
      <c r="C10" s="5" t="s">
        <v>10</v>
      </c>
      <c r="D10" s="6" t="s">
        <v>33</v>
      </c>
      <c r="E10" s="28">
        <f>G10+J10</f>
        <v>585</v>
      </c>
      <c r="F10" s="28">
        <f t="shared" si="7"/>
        <v>584</v>
      </c>
      <c r="G10" s="12">
        <v>585</v>
      </c>
      <c r="H10" s="54">
        <v>584</v>
      </c>
      <c r="I10" s="14">
        <f t="shared" si="8"/>
        <v>2</v>
      </c>
      <c r="J10" s="12">
        <v>0</v>
      </c>
      <c r="K10" s="21">
        <v>0</v>
      </c>
      <c r="L10" s="13">
        <v>0</v>
      </c>
      <c r="M10" s="12">
        <v>310</v>
      </c>
      <c r="N10" s="12">
        <v>338</v>
      </c>
      <c r="O10" s="13">
        <f t="shared" si="0"/>
        <v>2</v>
      </c>
      <c r="P10" s="12">
        <v>50</v>
      </c>
      <c r="Q10" s="30">
        <v>46</v>
      </c>
      <c r="R10" s="13">
        <f t="shared" si="1"/>
        <v>2</v>
      </c>
      <c r="S10" s="27">
        <v>68</v>
      </c>
      <c r="T10" s="13">
        <f t="shared" si="2"/>
        <v>1</v>
      </c>
      <c r="U10" s="27">
        <v>77</v>
      </c>
      <c r="V10" s="13">
        <f t="shared" si="3"/>
        <v>1</v>
      </c>
      <c r="W10" s="27">
        <v>0</v>
      </c>
      <c r="X10" s="13">
        <f t="shared" si="4"/>
        <v>0</v>
      </c>
      <c r="Y10" s="27">
        <v>35</v>
      </c>
      <c r="Z10" s="13">
        <f t="shared" si="5"/>
        <v>0</v>
      </c>
      <c r="AA10" s="13">
        <v>0</v>
      </c>
      <c r="AB10" s="13">
        <v>0</v>
      </c>
      <c r="AC10" s="15">
        <f t="shared" si="6"/>
        <v>8</v>
      </c>
      <c r="AD10" s="43">
        <f>AC10/($AC$2-$L$2)*100</f>
        <v>57.142857142857139</v>
      </c>
    </row>
    <row r="11" spans="1:30" ht="38.1" customHeight="1" x14ac:dyDescent="0.25">
      <c r="A11" s="1">
        <v>2</v>
      </c>
      <c r="B11" s="1">
        <v>9</v>
      </c>
      <c r="C11" s="5" t="s">
        <v>1</v>
      </c>
      <c r="D11" s="6" t="s">
        <v>28</v>
      </c>
      <c r="E11" s="28">
        <v>629</v>
      </c>
      <c r="F11" s="28">
        <f t="shared" si="7"/>
        <v>586</v>
      </c>
      <c r="G11" s="12">
        <v>597</v>
      </c>
      <c r="H11" s="30">
        <v>550</v>
      </c>
      <c r="I11" s="14">
        <f t="shared" si="8"/>
        <v>2</v>
      </c>
      <c r="J11" s="12">
        <v>32</v>
      </c>
      <c r="K11" s="12">
        <v>36</v>
      </c>
      <c r="L11" s="13">
        <f>IF(ABS((J11-K11)/K11)&lt;=0.25,2,IF(ABS((J11-K11)/K11)&lt;=0.5,1,0))</f>
        <v>2</v>
      </c>
      <c r="M11" s="12">
        <v>299</v>
      </c>
      <c r="N11" s="12">
        <v>96</v>
      </c>
      <c r="O11" s="13">
        <f t="shared" si="0"/>
        <v>0</v>
      </c>
      <c r="P11" s="12">
        <v>61</v>
      </c>
      <c r="Q11" s="30">
        <v>74</v>
      </c>
      <c r="R11" s="13">
        <f t="shared" si="1"/>
        <v>1</v>
      </c>
      <c r="S11" s="27">
        <v>83</v>
      </c>
      <c r="T11" s="13">
        <f t="shared" si="2"/>
        <v>2</v>
      </c>
      <c r="U11" s="27">
        <v>71</v>
      </c>
      <c r="V11" s="13">
        <f t="shared" si="3"/>
        <v>1</v>
      </c>
      <c r="W11" s="27">
        <v>3.3333333333333335</v>
      </c>
      <c r="X11" s="13">
        <f t="shared" si="4"/>
        <v>0</v>
      </c>
      <c r="Y11" s="27">
        <v>62</v>
      </c>
      <c r="Z11" s="13">
        <f t="shared" si="5"/>
        <v>1</v>
      </c>
      <c r="AA11" s="13">
        <v>0</v>
      </c>
      <c r="AB11" s="13">
        <v>0</v>
      </c>
      <c r="AC11" s="15">
        <f t="shared" si="6"/>
        <v>9</v>
      </c>
      <c r="AD11" s="42">
        <f>AC11/$AC$2*100</f>
        <v>56.25</v>
      </c>
    </row>
    <row r="12" spans="1:30" ht="38.1" customHeight="1" x14ac:dyDescent="0.25">
      <c r="A12" s="1">
        <v>5</v>
      </c>
      <c r="B12" s="1">
        <v>10</v>
      </c>
      <c r="C12" s="5" t="s">
        <v>5</v>
      </c>
      <c r="D12" s="6" t="s">
        <v>31</v>
      </c>
      <c r="E12" s="28">
        <v>1093</v>
      </c>
      <c r="F12" s="28">
        <f t="shared" si="7"/>
        <v>1307</v>
      </c>
      <c r="G12" s="12">
        <v>728</v>
      </c>
      <c r="H12" s="30">
        <v>730</v>
      </c>
      <c r="I12" s="55">
        <f t="shared" si="8"/>
        <v>2</v>
      </c>
      <c r="J12" s="12">
        <v>365</v>
      </c>
      <c r="K12" s="12">
        <v>577</v>
      </c>
      <c r="L12" s="13">
        <f>IF(ABS((J12-K12)/K12)&lt;=0.25,2,IF(ABS((J12-K12)/K12)&lt;=0.5,1,0))</f>
        <v>1</v>
      </c>
      <c r="M12" s="12">
        <v>378</v>
      </c>
      <c r="N12" s="12">
        <v>946</v>
      </c>
      <c r="O12" s="13">
        <f t="shared" si="0"/>
        <v>2</v>
      </c>
      <c r="P12" s="12">
        <v>74</v>
      </c>
      <c r="Q12" s="30">
        <v>57</v>
      </c>
      <c r="R12" s="13">
        <f t="shared" si="1"/>
        <v>2</v>
      </c>
      <c r="S12" s="27">
        <v>26</v>
      </c>
      <c r="T12" s="13">
        <f t="shared" si="2"/>
        <v>0</v>
      </c>
      <c r="U12" s="27">
        <v>67</v>
      </c>
      <c r="V12" s="13">
        <f t="shared" si="3"/>
        <v>1</v>
      </c>
      <c r="W12" s="27">
        <v>30</v>
      </c>
      <c r="X12" s="13">
        <f t="shared" si="4"/>
        <v>0</v>
      </c>
      <c r="Y12" s="27">
        <v>63</v>
      </c>
      <c r="Z12" s="13">
        <f t="shared" si="5"/>
        <v>1</v>
      </c>
      <c r="AA12" s="13">
        <v>0</v>
      </c>
      <c r="AB12" s="13">
        <v>0</v>
      </c>
      <c r="AC12" s="15">
        <f t="shared" si="6"/>
        <v>9</v>
      </c>
      <c r="AD12" s="42">
        <f>AC12/$AC$2*100</f>
        <v>56.25</v>
      </c>
    </row>
    <row r="13" spans="1:30" s="2" customFormat="1" ht="41.25" customHeight="1" x14ac:dyDescent="0.25">
      <c r="A13" s="1">
        <v>9</v>
      </c>
      <c r="B13" s="1">
        <v>11</v>
      </c>
      <c r="C13" s="5" t="s">
        <v>3</v>
      </c>
      <c r="D13" s="6" t="s">
        <v>30</v>
      </c>
      <c r="E13" s="28">
        <v>473</v>
      </c>
      <c r="F13" s="28">
        <f t="shared" si="7"/>
        <v>499</v>
      </c>
      <c r="G13" s="12">
        <v>415</v>
      </c>
      <c r="H13" s="30">
        <v>418</v>
      </c>
      <c r="I13" s="14">
        <f t="shared" si="8"/>
        <v>2</v>
      </c>
      <c r="J13" s="12">
        <v>58</v>
      </c>
      <c r="K13" s="12">
        <v>81</v>
      </c>
      <c r="L13" s="13">
        <f>IF(ABS((J13-K13)/K13)&lt;=0.25,2,IF(ABS((J13-K13)/K13)&lt;=0.5,1,0))</f>
        <v>1</v>
      </c>
      <c r="M13" s="12">
        <v>207</v>
      </c>
      <c r="N13" s="12">
        <v>403</v>
      </c>
      <c r="O13" s="13">
        <f t="shared" si="0"/>
        <v>2</v>
      </c>
      <c r="P13" s="12">
        <v>49</v>
      </c>
      <c r="Q13" s="30">
        <v>38</v>
      </c>
      <c r="R13" s="13">
        <f t="shared" si="1"/>
        <v>2</v>
      </c>
      <c r="S13" s="27">
        <v>67.170626349892004</v>
      </c>
      <c r="T13" s="13">
        <f t="shared" si="2"/>
        <v>1</v>
      </c>
      <c r="U13" s="27">
        <v>54.85961123110151</v>
      </c>
      <c r="V13" s="13">
        <f t="shared" si="3"/>
        <v>0</v>
      </c>
      <c r="W13" s="27">
        <v>0</v>
      </c>
      <c r="X13" s="13">
        <f t="shared" si="4"/>
        <v>0</v>
      </c>
      <c r="Y13" s="27">
        <v>56</v>
      </c>
      <c r="Z13" s="13">
        <f t="shared" si="5"/>
        <v>0</v>
      </c>
      <c r="AA13" s="13">
        <v>0</v>
      </c>
      <c r="AB13" s="13">
        <v>0</v>
      </c>
      <c r="AC13" s="15">
        <f t="shared" si="6"/>
        <v>8</v>
      </c>
      <c r="AD13" s="42">
        <f>AC13/$AC$2*100</f>
        <v>50</v>
      </c>
    </row>
    <row r="14" spans="1:30" ht="38.1" customHeight="1" x14ac:dyDescent="0.25">
      <c r="A14" s="1">
        <v>3</v>
      </c>
      <c r="B14" s="1">
        <v>12</v>
      </c>
      <c r="C14" s="5" t="s">
        <v>0</v>
      </c>
      <c r="D14" s="6" t="s">
        <v>32</v>
      </c>
      <c r="E14" s="28">
        <v>325</v>
      </c>
      <c r="F14" s="28">
        <f t="shared" si="7"/>
        <v>333</v>
      </c>
      <c r="G14" s="12">
        <v>302</v>
      </c>
      <c r="H14" s="30">
        <v>252</v>
      </c>
      <c r="I14" s="14">
        <f t="shared" si="8"/>
        <v>1</v>
      </c>
      <c r="J14" s="12">
        <v>0</v>
      </c>
      <c r="K14" s="12">
        <v>81</v>
      </c>
      <c r="L14" s="13">
        <f>IF(ABS((J14-K14)/K14)&lt;=0.25,2,IF(ABS((J14-K14)/K14)&lt;=0.5,1,0))</f>
        <v>0</v>
      </c>
      <c r="M14" s="12">
        <v>117</v>
      </c>
      <c r="N14" s="12">
        <v>1</v>
      </c>
      <c r="O14" s="13">
        <f t="shared" si="0"/>
        <v>0</v>
      </c>
      <c r="P14" s="12">
        <v>37</v>
      </c>
      <c r="Q14" s="30">
        <v>33</v>
      </c>
      <c r="R14" s="13">
        <f t="shared" si="1"/>
        <v>2</v>
      </c>
      <c r="S14" s="27">
        <v>0</v>
      </c>
      <c r="T14" s="13">
        <f t="shared" si="2"/>
        <v>0</v>
      </c>
      <c r="U14" s="27">
        <v>62</v>
      </c>
      <c r="V14" s="13">
        <f t="shared" si="3"/>
        <v>1</v>
      </c>
      <c r="W14" s="27">
        <v>9.0909090909090917</v>
      </c>
      <c r="X14" s="13">
        <f t="shared" si="4"/>
        <v>0</v>
      </c>
      <c r="Y14" s="27">
        <v>55</v>
      </c>
      <c r="Z14" s="13">
        <f t="shared" si="5"/>
        <v>0</v>
      </c>
      <c r="AA14" s="13">
        <v>0</v>
      </c>
      <c r="AB14" s="13">
        <v>0</v>
      </c>
      <c r="AC14" s="15">
        <f t="shared" si="6"/>
        <v>4</v>
      </c>
      <c r="AD14" s="42">
        <f>AC14/$AC$2*100</f>
        <v>25</v>
      </c>
    </row>
    <row r="15" spans="1:30" x14ac:dyDescent="0.25">
      <c r="AD15" s="46"/>
    </row>
    <row r="16" spans="1:30" ht="36" customHeight="1" x14ac:dyDescent="0.3">
      <c r="D16" s="7"/>
      <c r="E16" s="16"/>
      <c r="F16" s="16"/>
      <c r="G16" s="16"/>
      <c r="H16" s="16"/>
      <c r="I16" s="16"/>
      <c r="K16" s="16"/>
      <c r="R16" s="17" t="s">
        <v>40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2">
        <f>AVERAGE(AC3:AC14)</f>
        <v>10.166666666666666</v>
      </c>
      <c r="AD16" s="47">
        <f>AVERAGE(AD3:AD14)</f>
        <v>65.699404761904759</v>
      </c>
    </row>
  </sheetData>
  <autoFilter ref="A1:AD14">
    <sortState ref="A2:AT14">
      <sortCondition descending="1" ref="AD3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R28" sqref="R28"/>
    </sheetView>
  </sheetViews>
  <sheetFormatPr defaultRowHeight="15" x14ac:dyDescent="0.25"/>
  <cols>
    <col min="1" max="1" width="28.85546875" customWidth="1"/>
    <col min="2" max="2" width="15.85546875" customWidth="1"/>
    <col min="3" max="3" width="15.28515625" customWidth="1"/>
  </cols>
  <sheetData>
    <row r="1" spans="1:4" ht="60" x14ac:dyDescent="0.25">
      <c r="B1" s="53" t="s">
        <v>57</v>
      </c>
      <c r="C1" s="53" t="s">
        <v>56</v>
      </c>
    </row>
    <row r="2" spans="1:4" ht="18.75" x14ac:dyDescent="0.25">
      <c r="A2" s="6" t="s">
        <v>36</v>
      </c>
      <c r="B2" s="48">
        <v>93.8</v>
      </c>
      <c r="C2" s="49">
        <v>100</v>
      </c>
    </row>
    <row r="3" spans="1:4" ht="18.75" x14ac:dyDescent="0.25">
      <c r="A3" s="6" t="s">
        <v>25</v>
      </c>
      <c r="B3" s="48">
        <v>92.9</v>
      </c>
      <c r="C3" s="49">
        <v>100</v>
      </c>
    </row>
    <row r="4" spans="1:4" ht="18.75" x14ac:dyDescent="0.25">
      <c r="A4" s="6" t="s">
        <v>34</v>
      </c>
      <c r="B4" s="48">
        <v>87.5</v>
      </c>
      <c r="C4" s="49">
        <v>81.3</v>
      </c>
    </row>
    <row r="5" spans="1:4" ht="18.75" x14ac:dyDescent="0.25">
      <c r="A5" s="6" t="s">
        <v>35</v>
      </c>
      <c r="B5" s="50">
        <v>75</v>
      </c>
      <c r="C5" s="49">
        <v>81.3</v>
      </c>
    </row>
    <row r="6" spans="1:4" ht="18.75" x14ac:dyDescent="0.25">
      <c r="A6" s="6" t="s">
        <v>27</v>
      </c>
      <c r="B6" s="48">
        <v>68.8</v>
      </c>
      <c r="C6" s="49">
        <v>81.3</v>
      </c>
    </row>
    <row r="7" spans="1:4" ht="18.75" x14ac:dyDescent="0.25">
      <c r="A7" s="6" t="s">
        <v>33</v>
      </c>
      <c r="B7" s="48">
        <v>68.8</v>
      </c>
      <c r="C7" s="49">
        <v>78.599999999999994</v>
      </c>
    </row>
    <row r="8" spans="1:4" ht="18.75" x14ac:dyDescent="0.25">
      <c r="A8" s="6" t="s">
        <v>26</v>
      </c>
      <c r="B8" s="48">
        <v>57.1</v>
      </c>
      <c r="C8" s="49">
        <v>68.8</v>
      </c>
    </row>
    <row r="9" spans="1:4" ht="18.75" x14ac:dyDescent="0.25">
      <c r="A9" s="6" t="s">
        <v>29</v>
      </c>
      <c r="B9" s="48">
        <v>57.1</v>
      </c>
      <c r="C9" s="49">
        <v>64.3</v>
      </c>
    </row>
    <row r="10" spans="1:4" ht="18.75" x14ac:dyDescent="0.25">
      <c r="A10" s="6" t="s">
        <v>31</v>
      </c>
      <c r="B10" s="48">
        <v>56.3</v>
      </c>
      <c r="C10" s="49">
        <v>62.5</v>
      </c>
    </row>
    <row r="11" spans="1:4" ht="18.75" x14ac:dyDescent="0.25">
      <c r="A11" s="6" t="s">
        <v>28</v>
      </c>
      <c r="B11" s="48">
        <v>56.3</v>
      </c>
      <c r="C11" s="49">
        <v>56.3</v>
      </c>
    </row>
    <row r="12" spans="1:4" ht="18.75" x14ac:dyDescent="0.25">
      <c r="A12" s="6" t="s">
        <v>30</v>
      </c>
      <c r="B12" s="48">
        <v>50</v>
      </c>
      <c r="C12" s="51">
        <v>50</v>
      </c>
    </row>
    <row r="13" spans="1:4" ht="18.75" x14ac:dyDescent="0.25">
      <c r="A13" s="6" t="s">
        <v>32</v>
      </c>
      <c r="B13" s="48">
        <v>25</v>
      </c>
      <c r="C13" s="49">
        <v>31.3</v>
      </c>
    </row>
    <row r="14" spans="1:4" ht="18.75" x14ac:dyDescent="0.25">
      <c r="A14" s="6" t="s">
        <v>54</v>
      </c>
      <c r="B14" s="48">
        <v>65.7</v>
      </c>
      <c r="C14" s="49">
        <v>71.3</v>
      </c>
      <c r="D14" s="52" t="s">
        <v>55</v>
      </c>
    </row>
  </sheetData>
  <pageMargins left="0.7" right="0.7" top="0.75" bottom="0.75" header="0.3" footer="0.3"/>
  <ignoredErrors>
    <ignoredError sqref="D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16 ноября</vt:lpstr>
      <vt:lpstr>28 октября</vt:lpstr>
      <vt:lpstr>Динамика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kornienko</cp:lastModifiedBy>
  <dcterms:created xsi:type="dcterms:W3CDTF">2021-06-08T23:02:37Z</dcterms:created>
  <dcterms:modified xsi:type="dcterms:W3CDTF">2022-11-17T01:43:55Z</dcterms:modified>
</cp:coreProperties>
</file>