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nienko\Desktop\ОС ГИС РО\МНТРГ наполняемости ЭЖ\2020-2021\Сентябрь 2020\"/>
    </mc:Choice>
  </mc:AlternateContent>
  <bookViews>
    <workbookView xWindow="0" yWindow="0" windowWidth="16170" windowHeight="11055" tabRatio="841" firstSheet="11" activeTab="21"/>
  </bookViews>
  <sheets>
    <sheet name="Месяц" sheetId="36" state="hidden" r:id="rId1"/>
    <sheet name="Анива" sheetId="35" r:id="rId2"/>
    <sheet name="А-Сахалинский" sheetId="1" r:id="rId3"/>
    <sheet name="Долинск" sheetId="2" r:id="rId4"/>
    <sheet name="Корсаков" sheetId="15" r:id="rId5"/>
    <sheet name="Курильск" sheetId="5" r:id="rId6"/>
    <sheet name="Макаров" sheetId="6" r:id="rId7"/>
    <sheet name="Невельск" sheetId="7" r:id="rId8"/>
    <sheet name="Ноглики" sheetId="8" r:id="rId9"/>
    <sheet name="Оха" sheetId="9" r:id="rId10"/>
    <sheet name="Поронайск" sheetId="13" r:id="rId11"/>
    <sheet name="С-Курильск" sheetId="21" r:id="rId12"/>
    <sheet name="Смирных" sheetId="10" r:id="rId13"/>
    <sheet name="Томари" sheetId="11" r:id="rId14"/>
    <sheet name="Тымовское" sheetId="14" r:id="rId15"/>
    <sheet name="Углегорск" sheetId="18" r:id="rId16"/>
    <sheet name="Холмск" sheetId="17" r:id="rId17"/>
    <sheet name="Ю-Курильск" sheetId="20" r:id="rId18"/>
    <sheet name="Ю-Сахалинск" sheetId="12" r:id="rId19"/>
    <sheet name="ГОУ" sheetId="37" state="hidden" r:id="rId20"/>
    <sheet name="Свод по региону_МО" sheetId="22" r:id="rId21"/>
    <sheet name="Свод по региону ООО_09.2020" sheetId="33" r:id="rId22"/>
  </sheets>
  <definedNames>
    <definedName name="_xlnm._FilterDatabase" localSheetId="1" hidden="1">Анива!$A$1:$AR$10</definedName>
    <definedName name="_xlnm._FilterDatabase" localSheetId="2" hidden="1">'А-Сахалинский'!$A$1:$AR$9</definedName>
    <definedName name="_xlnm._FilterDatabase" localSheetId="3" hidden="1">Долинск!$A$1:$AR$12</definedName>
    <definedName name="_xlnm._FilterDatabase" localSheetId="4" hidden="1">Корсаков!$A$1:$AR$15</definedName>
    <definedName name="_xlnm._FilterDatabase" localSheetId="5" hidden="1">Курильск!$A$1:$AR$1</definedName>
    <definedName name="_xlnm._FilterDatabase" localSheetId="6" hidden="1">Макаров!$A$1:$AR$8</definedName>
    <definedName name="_xlnm._FilterDatabase" localSheetId="7" hidden="1">Невельск!$A$1:$AR$7</definedName>
    <definedName name="_xlnm._FilterDatabase" localSheetId="8" hidden="1">Ноглики!$A$1:$AR$8</definedName>
    <definedName name="_xlnm._FilterDatabase" localSheetId="9" hidden="1">Оха!$A$1:$AR$11</definedName>
    <definedName name="_xlnm._FilterDatabase" localSheetId="10" hidden="1">Поронайск!$A$1:$AR$15</definedName>
    <definedName name="_xlnm._FilterDatabase" localSheetId="21" hidden="1">'Свод по региону ООО_09.2020'!$A$1:$AO$159</definedName>
    <definedName name="_xlnm._FilterDatabase" localSheetId="12" hidden="1">Смирных!$A$1:$AR$10</definedName>
    <definedName name="_xlnm._FilterDatabase" localSheetId="13" hidden="1">Томари!$A$1:$AR$7</definedName>
    <definedName name="_xlnm._FilterDatabase" localSheetId="14" hidden="1">Тымовское!$A$1:$AR$14</definedName>
    <definedName name="_xlnm._FilterDatabase" localSheetId="15" hidden="1">Углегорск!$A$1:$AR$14</definedName>
    <definedName name="_xlnm._FilterDatabase" localSheetId="16" hidden="1">Холмск!$A$1:$AR$16</definedName>
    <definedName name="_xlnm._FilterDatabase" localSheetId="17" hidden="1">'Ю-Курильск'!$A$1:$AR$8</definedName>
    <definedName name="_xlnm._FilterDatabase" localSheetId="18" hidden="1">'Ю-Сахалинск'!$A$1:$AO$34</definedName>
  </definedNames>
  <calcPr calcId="162913"/>
</workbook>
</file>

<file path=xl/calcChain.xml><?xml version="1.0" encoding="utf-8"?>
<calcChain xmlns="http://schemas.openxmlformats.org/spreadsheetml/2006/main">
  <c r="I88" i="33" l="1"/>
  <c r="I23" i="12"/>
  <c r="AL4" i="21"/>
  <c r="AM4" i="21" s="1"/>
  <c r="AI4" i="21"/>
  <c r="AJ4" i="21" s="1"/>
  <c r="AF4" i="21"/>
  <c r="AG4" i="21" s="1"/>
  <c r="AD4" i="21"/>
  <c r="AB4" i="21"/>
  <c r="Z4" i="21"/>
  <c r="X4" i="21"/>
  <c r="W4" i="21"/>
  <c r="U4" i="21"/>
  <c r="S4" i="21"/>
  <c r="O4" i="21"/>
  <c r="M4" i="21"/>
  <c r="I4" i="21"/>
  <c r="S159" i="33"/>
  <c r="M159" i="33"/>
  <c r="I159" i="33"/>
  <c r="AM159" i="33"/>
  <c r="AJ159" i="33"/>
  <c r="AG159" i="33"/>
  <c r="AD159" i="33"/>
  <c r="AB159" i="33"/>
  <c r="U159" i="33"/>
  <c r="AR159" i="33"/>
  <c r="AQ159" i="33"/>
  <c r="AP159" i="33"/>
  <c r="AM147" i="33"/>
  <c r="AJ147" i="33"/>
  <c r="AG147" i="33"/>
  <c r="AD147" i="33"/>
  <c r="AB147" i="33"/>
  <c r="X147" i="33"/>
  <c r="W147" i="33"/>
  <c r="U147" i="33"/>
  <c r="S147" i="33"/>
  <c r="O147" i="33"/>
  <c r="M147" i="33"/>
  <c r="I147" i="33"/>
  <c r="AR158" i="33"/>
  <c r="AQ158" i="33"/>
  <c r="AP158" i="33"/>
  <c r="AL138" i="33"/>
  <c r="AM138" i="33" s="1"/>
  <c r="AI138" i="33"/>
  <c r="AJ138" i="33" s="1"/>
  <c r="AF138" i="33"/>
  <c r="AG138" i="33" s="1"/>
  <c r="AD138" i="33"/>
  <c r="AB138" i="33"/>
  <c r="Z138" i="33"/>
  <c r="X138" i="33"/>
  <c r="W138" i="33"/>
  <c r="U138" i="33"/>
  <c r="S138" i="33"/>
  <c r="O138" i="33"/>
  <c r="M138" i="33"/>
  <c r="I138" i="33"/>
  <c r="AR157" i="33"/>
  <c r="AQ157" i="33"/>
  <c r="AP157" i="33"/>
  <c r="AL120" i="33"/>
  <c r="AM120" i="33" s="1"/>
  <c r="AI120" i="33"/>
  <c r="AJ120" i="33" s="1"/>
  <c r="AF120" i="33"/>
  <c r="AG120" i="33" s="1"/>
  <c r="AD120" i="33"/>
  <c r="AB120" i="33"/>
  <c r="Z120" i="33"/>
  <c r="X120" i="33"/>
  <c r="W120" i="33"/>
  <c r="U120" i="33"/>
  <c r="S120" i="33"/>
  <c r="O120" i="33"/>
  <c r="M120" i="33"/>
  <c r="I120" i="33"/>
  <c r="AR156" i="33"/>
  <c r="AQ156" i="33"/>
  <c r="AP156" i="33"/>
  <c r="AL103" i="33"/>
  <c r="AM103" i="33" s="1"/>
  <c r="AI103" i="33"/>
  <c r="AJ103" i="33" s="1"/>
  <c r="AF103" i="33"/>
  <c r="AG103" i="33" s="1"/>
  <c r="AD103" i="33"/>
  <c r="AB103" i="33"/>
  <c r="Z103" i="33"/>
  <c r="X103" i="33"/>
  <c r="W103" i="33"/>
  <c r="U103" i="33"/>
  <c r="S103" i="33"/>
  <c r="O103" i="33"/>
  <c r="M103" i="33"/>
  <c r="I103" i="33"/>
  <c r="AR155" i="33"/>
  <c r="AQ155" i="33"/>
  <c r="AP155" i="33"/>
  <c r="AL102" i="33"/>
  <c r="AM102" i="33" s="1"/>
  <c r="AI102" i="33"/>
  <c r="AJ102" i="33" s="1"/>
  <c r="AF102" i="33"/>
  <c r="AG102" i="33" s="1"/>
  <c r="AD102" i="33"/>
  <c r="AB102" i="33"/>
  <c r="Z102" i="33"/>
  <c r="X102" i="33"/>
  <c r="W102" i="33"/>
  <c r="U102" i="33"/>
  <c r="S102" i="33"/>
  <c r="O102" i="33"/>
  <c r="M102" i="33"/>
  <c r="I102" i="33"/>
  <c r="AR154" i="33"/>
  <c r="AQ154" i="33"/>
  <c r="AP154" i="33"/>
  <c r="AL101" i="33"/>
  <c r="AM101" i="33" s="1"/>
  <c r="AI101" i="33"/>
  <c r="AJ101" i="33" s="1"/>
  <c r="AF101" i="33"/>
  <c r="AG101" i="33" s="1"/>
  <c r="AD101" i="33"/>
  <c r="AB101" i="33"/>
  <c r="Z101" i="33"/>
  <c r="X101" i="33"/>
  <c r="W101" i="33"/>
  <c r="U101" i="33"/>
  <c r="S101" i="33"/>
  <c r="O101" i="33"/>
  <c r="M101" i="33"/>
  <c r="I101" i="33"/>
  <c r="AR153" i="33"/>
  <c r="AQ153" i="33"/>
  <c r="AP153" i="33"/>
  <c r="AL87" i="33"/>
  <c r="AM87" i="33" s="1"/>
  <c r="AI87" i="33"/>
  <c r="AJ87" i="33" s="1"/>
  <c r="AF87" i="33"/>
  <c r="AG87" i="33" s="1"/>
  <c r="AD87" i="33"/>
  <c r="AB87" i="33"/>
  <c r="Z87" i="33"/>
  <c r="X87" i="33"/>
  <c r="W87" i="33"/>
  <c r="U87" i="33"/>
  <c r="S87" i="33"/>
  <c r="O87" i="33"/>
  <c r="M87" i="33"/>
  <c r="I87" i="33"/>
  <c r="AR152" i="33"/>
  <c r="AQ152" i="33"/>
  <c r="AP152" i="33"/>
  <c r="AL40" i="33"/>
  <c r="AM40" i="33" s="1"/>
  <c r="AI40" i="33"/>
  <c r="AJ40" i="33" s="1"/>
  <c r="AF40" i="33"/>
  <c r="AG40" i="33" s="1"/>
  <c r="AD40" i="33"/>
  <c r="AB40" i="33"/>
  <c r="Z40" i="33"/>
  <c r="X40" i="33"/>
  <c r="W40" i="33"/>
  <c r="U40" i="33"/>
  <c r="S40" i="33"/>
  <c r="O40" i="33"/>
  <c r="M40" i="33"/>
  <c r="I40" i="33"/>
  <c r="AR151" i="33"/>
  <c r="AQ151" i="33"/>
  <c r="AP151" i="33"/>
  <c r="AL39" i="33"/>
  <c r="AM39" i="33" s="1"/>
  <c r="AI39" i="33"/>
  <c r="AJ39" i="33" s="1"/>
  <c r="AF39" i="33"/>
  <c r="AG39" i="33" s="1"/>
  <c r="AD39" i="33"/>
  <c r="AB39" i="33"/>
  <c r="Z39" i="33"/>
  <c r="X39" i="33"/>
  <c r="W39" i="33"/>
  <c r="U39" i="33"/>
  <c r="S39" i="33"/>
  <c r="O39" i="33"/>
  <c r="M39" i="33"/>
  <c r="I39" i="33"/>
  <c r="AR150" i="33"/>
  <c r="AQ150" i="33"/>
  <c r="AP150" i="33"/>
  <c r="AL38" i="33"/>
  <c r="AM38" i="33" s="1"/>
  <c r="AI38" i="33"/>
  <c r="AJ38" i="33" s="1"/>
  <c r="AF38" i="33"/>
  <c r="AG38" i="33" s="1"/>
  <c r="AD38" i="33"/>
  <c r="AB38" i="33"/>
  <c r="Z38" i="33"/>
  <c r="X38" i="33"/>
  <c r="W38" i="33"/>
  <c r="U38" i="33"/>
  <c r="S38" i="33"/>
  <c r="O38" i="33"/>
  <c r="M38" i="33"/>
  <c r="I38" i="33"/>
  <c r="AR149" i="33"/>
  <c r="AQ149" i="33"/>
  <c r="AP149" i="33"/>
  <c r="AL37" i="33"/>
  <c r="AM37" i="33" s="1"/>
  <c r="AI37" i="33"/>
  <c r="AJ37" i="33" s="1"/>
  <c r="AF37" i="33"/>
  <c r="AG37" i="33" s="1"/>
  <c r="AD37" i="33"/>
  <c r="AB37" i="33"/>
  <c r="Z37" i="33"/>
  <c r="X37" i="33"/>
  <c r="W37" i="33"/>
  <c r="U37" i="33"/>
  <c r="S37" i="33"/>
  <c r="O37" i="33"/>
  <c r="M37" i="33"/>
  <c r="I37" i="33"/>
  <c r="AR148" i="33"/>
  <c r="AQ148" i="33"/>
  <c r="AP148" i="33"/>
  <c r="AL36" i="33"/>
  <c r="AM36" i="33" s="1"/>
  <c r="AI36" i="33"/>
  <c r="AJ36" i="33" s="1"/>
  <c r="AF36" i="33"/>
  <c r="AG36" i="33" s="1"/>
  <c r="AD36" i="33"/>
  <c r="AB36" i="33"/>
  <c r="Z36" i="33"/>
  <c r="X36" i="33"/>
  <c r="W36" i="33"/>
  <c r="U36" i="33"/>
  <c r="S36" i="33"/>
  <c r="O36" i="33"/>
  <c r="M36" i="33"/>
  <c r="I36" i="33"/>
  <c r="AR147" i="33"/>
  <c r="AQ147" i="33"/>
  <c r="AP147" i="33"/>
  <c r="AL20" i="33"/>
  <c r="AM20" i="33" s="1"/>
  <c r="AI20" i="33"/>
  <c r="AJ20" i="33" s="1"/>
  <c r="AF20" i="33"/>
  <c r="AG20" i="33" s="1"/>
  <c r="AD20" i="33"/>
  <c r="AB20" i="33"/>
  <c r="Z20" i="33"/>
  <c r="X20" i="33"/>
  <c r="W20" i="33"/>
  <c r="U20" i="33"/>
  <c r="S20" i="33"/>
  <c r="O20" i="33"/>
  <c r="M20" i="33"/>
  <c r="I20" i="33"/>
  <c r="AR146" i="33"/>
  <c r="AQ146" i="33"/>
  <c r="AP146" i="33"/>
  <c r="AR145" i="33"/>
  <c r="AQ145" i="33"/>
  <c r="AP145" i="33"/>
  <c r="AM158" i="33"/>
  <c r="AJ158" i="33"/>
  <c r="AG158" i="33"/>
  <c r="AD158" i="33"/>
  <c r="AB158" i="33"/>
  <c r="U158" i="33"/>
  <c r="S158" i="33"/>
  <c r="M158" i="33"/>
  <c r="I158" i="33"/>
  <c r="AR144" i="33"/>
  <c r="AQ144" i="33"/>
  <c r="AP144" i="33"/>
  <c r="AM157" i="33"/>
  <c r="AJ157" i="33"/>
  <c r="AD157" i="33"/>
  <c r="AB157" i="33"/>
  <c r="U157" i="33"/>
  <c r="S157" i="33"/>
  <c r="M157" i="33"/>
  <c r="I157" i="33"/>
  <c r="AR143" i="33"/>
  <c r="AQ143" i="33"/>
  <c r="AP143" i="33"/>
  <c r="AL154" i="33"/>
  <c r="AM154" i="33" s="1"/>
  <c r="AI154" i="33"/>
  <c r="AJ154" i="33" s="1"/>
  <c r="AF154" i="33"/>
  <c r="AG154" i="33" s="1"/>
  <c r="AD154" i="33"/>
  <c r="AB154" i="33"/>
  <c r="Z154" i="33"/>
  <c r="X154" i="33"/>
  <c r="W154" i="33"/>
  <c r="U154" i="33"/>
  <c r="S154" i="33"/>
  <c r="O154" i="33"/>
  <c r="M154" i="33"/>
  <c r="I154" i="33"/>
  <c r="AR142" i="33"/>
  <c r="AQ142" i="33"/>
  <c r="AP142" i="33"/>
  <c r="AL35" i="33"/>
  <c r="AM35" i="33" s="1"/>
  <c r="AI35" i="33"/>
  <c r="AJ35" i="33" s="1"/>
  <c r="AF35" i="33"/>
  <c r="AG35" i="33" s="1"/>
  <c r="AD35" i="33"/>
  <c r="AB35" i="33"/>
  <c r="Z35" i="33"/>
  <c r="X35" i="33"/>
  <c r="W35" i="33"/>
  <c r="U35" i="33"/>
  <c r="S35" i="33"/>
  <c r="O35" i="33"/>
  <c r="M35" i="33"/>
  <c r="I35" i="33"/>
  <c r="AN101" i="33" l="1"/>
  <c r="AN158" i="33"/>
  <c r="AN87" i="33"/>
  <c r="AN147" i="33"/>
  <c r="AN20" i="33"/>
  <c r="AN102" i="33"/>
  <c r="AN157" i="33"/>
  <c r="AN39" i="33"/>
  <c r="AN35" i="33"/>
  <c r="AN37" i="33"/>
  <c r="AN120" i="33"/>
  <c r="AO4" i="21"/>
  <c r="AN40" i="33"/>
  <c r="AN138" i="33"/>
  <c r="AN38" i="33"/>
  <c r="AN36" i="33"/>
  <c r="AN103" i="33"/>
  <c r="AN154" i="33"/>
  <c r="AL153" i="33"/>
  <c r="AM153" i="33" s="1"/>
  <c r="AI153" i="33"/>
  <c r="AJ153" i="33" s="1"/>
  <c r="AF153" i="33"/>
  <c r="AG153" i="33" s="1"/>
  <c r="AD153" i="33"/>
  <c r="AB153" i="33"/>
  <c r="Z153" i="33"/>
  <c r="X153" i="33"/>
  <c r="W153" i="33"/>
  <c r="U153" i="33"/>
  <c r="S153" i="33"/>
  <c r="O153" i="33"/>
  <c r="M153" i="33"/>
  <c r="I153" i="33"/>
  <c r="AR140" i="33"/>
  <c r="AQ140" i="33"/>
  <c r="AP140" i="33"/>
  <c r="AL146" i="33"/>
  <c r="AM146" i="33" s="1"/>
  <c r="AI146" i="33"/>
  <c r="AJ146" i="33" s="1"/>
  <c r="AF146" i="33"/>
  <c r="AG146" i="33" s="1"/>
  <c r="AD146" i="33"/>
  <c r="AB146" i="33"/>
  <c r="Z146" i="33"/>
  <c r="X146" i="33"/>
  <c r="W146" i="33"/>
  <c r="S146" i="33"/>
  <c r="O146" i="33"/>
  <c r="M146" i="33"/>
  <c r="AR139" i="33"/>
  <c r="AQ139" i="33"/>
  <c r="AP139" i="33"/>
  <c r="AL121" i="33"/>
  <c r="AM121" i="33" s="1"/>
  <c r="AI121" i="33"/>
  <c r="AJ121" i="33" s="1"/>
  <c r="AF121" i="33"/>
  <c r="AG121" i="33" s="1"/>
  <c r="AD121" i="33"/>
  <c r="AB121" i="33"/>
  <c r="Z121" i="33"/>
  <c r="X121" i="33"/>
  <c r="W121" i="33"/>
  <c r="U121" i="33"/>
  <c r="S121" i="33"/>
  <c r="O121" i="33"/>
  <c r="M121" i="33"/>
  <c r="I121" i="33"/>
  <c r="AR138" i="33"/>
  <c r="AQ138" i="33"/>
  <c r="AP138" i="33"/>
  <c r="AL88" i="33"/>
  <c r="AM88" i="33" s="1"/>
  <c r="AI88" i="33"/>
  <c r="AJ88" i="33" s="1"/>
  <c r="AF88" i="33"/>
  <c r="AG88" i="33" s="1"/>
  <c r="AD88" i="33"/>
  <c r="AB88" i="33"/>
  <c r="Z88" i="33"/>
  <c r="X88" i="33"/>
  <c r="W88" i="33"/>
  <c r="U88" i="33"/>
  <c r="S88" i="33"/>
  <c r="O88" i="33"/>
  <c r="M88" i="33"/>
  <c r="AR137" i="33"/>
  <c r="AQ137" i="33"/>
  <c r="AP137" i="33"/>
  <c r="AL119" i="33"/>
  <c r="AM119" i="33" s="1"/>
  <c r="AI119" i="33"/>
  <c r="AJ119" i="33" s="1"/>
  <c r="AF119" i="33"/>
  <c r="AG119" i="33" s="1"/>
  <c r="AD119" i="33"/>
  <c r="AB119" i="33"/>
  <c r="Z119" i="33"/>
  <c r="X119" i="33"/>
  <c r="W119" i="33"/>
  <c r="U119" i="33"/>
  <c r="S119" i="33"/>
  <c r="O119" i="33"/>
  <c r="M119" i="33"/>
  <c r="I119" i="33"/>
  <c r="AR136" i="33"/>
  <c r="AQ136" i="33"/>
  <c r="AP136" i="33"/>
  <c r="AM118" i="33"/>
  <c r="AL118" i="33"/>
  <c r="AI118" i="33"/>
  <c r="AJ118" i="33" s="1"/>
  <c r="AF118" i="33"/>
  <c r="AG118" i="33" s="1"/>
  <c r="AD118" i="33"/>
  <c r="AB118" i="33"/>
  <c r="Z118" i="33"/>
  <c r="X118" i="33"/>
  <c r="W118" i="33"/>
  <c r="U118" i="33"/>
  <c r="S118" i="33"/>
  <c r="O118" i="33"/>
  <c r="M118" i="33"/>
  <c r="I118" i="33"/>
  <c r="AR135" i="33"/>
  <c r="AQ135" i="33"/>
  <c r="AP135" i="33"/>
  <c r="AL117" i="33"/>
  <c r="AM117" i="33" s="1"/>
  <c r="AI117" i="33"/>
  <c r="AJ117" i="33" s="1"/>
  <c r="AF117" i="33"/>
  <c r="AG117" i="33" s="1"/>
  <c r="AD117" i="33"/>
  <c r="AB117" i="33"/>
  <c r="Z117" i="33"/>
  <c r="X117" i="33"/>
  <c r="W117" i="33"/>
  <c r="U117" i="33"/>
  <c r="S117" i="33"/>
  <c r="O117" i="33"/>
  <c r="M117" i="33"/>
  <c r="I117" i="33"/>
  <c r="AR134" i="33"/>
  <c r="AQ134" i="33"/>
  <c r="AP134" i="33"/>
  <c r="AL116" i="33"/>
  <c r="AM116" i="33" s="1"/>
  <c r="AI116" i="33"/>
  <c r="AJ116" i="33" s="1"/>
  <c r="AF116" i="33"/>
  <c r="AG116" i="33" s="1"/>
  <c r="AD116" i="33"/>
  <c r="AB116" i="33"/>
  <c r="Z116" i="33"/>
  <c r="X116" i="33"/>
  <c r="W116" i="33"/>
  <c r="U116" i="33"/>
  <c r="S116" i="33"/>
  <c r="O116" i="33"/>
  <c r="M116" i="33"/>
  <c r="I116" i="33"/>
  <c r="AR133" i="33"/>
  <c r="AQ133" i="33"/>
  <c r="AP133" i="33"/>
  <c r="AL115" i="33"/>
  <c r="AM115" i="33" s="1"/>
  <c r="AI115" i="33"/>
  <c r="AJ115" i="33" s="1"/>
  <c r="AF115" i="33"/>
  <c r="AG115" i="33" s="1"/>
  <c r="AD115" i="33"/>
  <c r="AB115" i="33"/>
  <c r="Z115" i="33"/>
  <c r="X115" i="33"/>
  <c r="W115" i="33"/>
  <c r="U115" i="33"/>
  <c r="S115" i="33"/>
  <c r="O115" i="33"/>
  <c r="M115" i="33"/>
  <c r="I115" i="33"/>
  <c r="AR132" i="33"/>
  <c r="AQ132" i="33"/>
  <c r="AP132" i="33"/>
  <c r="AL114" i="33"/>
  <c r="AM114" i="33" s="1"/>
  <c r="AI114" i="33"/>
  <c r="AJ114" i="33" s="1"/>
  <c r="AF114" i="33"/>
  <c r="AG114" i="33" s="1"/>
  <c r="AD114" i="33"/>
  <c r="AB114" i="33"/>
  <c r="Z114" i="33"/>
  <c r="X114" i="33"/>
  <c r="W114" i="33"/>
  <c r="U114" i="33"/>
  <c r="S114" i="33"/>
  <c r="O114" i="33"/>
  <c r="M114" i="33"/>
  <c r="I114" i="33"/>
  <c r="AR131" i="33"/>
  <c r="AQ131" i="33"/>
  <c r="AP131" i="33"/>
  <c r="AL100" i="33"/>
  <c r="AM100" i="33" s="1"/>
  <c r="AI100" i="33"/>
  <c r="AJ100" i="33" s="1"/>
  <c r="AF100" i="33"/>
  <c r="AG100" i="33" s="1"/>
  <c r="AD100" i="33"/>
  <c r="AB100" i="33"/>
  <c r="Z100" i="33"/>
  <c r="X100" i="33"/>
  <c r="W100" i="33"/>
  <c r="U100" i="33"/>
  <c r="S100" i="33"/>
  <c r="O100" i="33"/>
  <c r="M100" i="33"/>
  <c r="I100" i="33"/>
  <c r="AR130" i="33"/>
  <c r="AQ130" i="33"/>
  <c r="AP130" i="33"/>
  <c r="AL99" i="33"/>
  <c r="AM99" i="33" s="1"/>
  <c r="AI99" i="33"/>
  <c r="AJ99" i="33" s="1"/>
  <c r="AF99" i="33"/>
  <c r="AG99" i="33" s="1"/>
  <c r="AD99" i="33"/>
  <c r="AB99" i="33"/>
  <c r="Z99" i="33"/>
  <c r="X99" i="33"/>
  <c r="W99" i="33"/>
  <c r="U99" i="33"/>
  <c r="S99" i="33"/>
  <c r="O99" i="33"/>
  <c r="M99" i="33"/>
  <c r="I99" i="33"/>
  <c r="AR129" i="33"/>
  <c r="AQ129" i="33"/>
  <c r="AP129" i="33"/>
  <c r="AL98" i="33"/>
  <c r="AM98" i="33" s="1"/>
  <c r="AI98" i="33"/>
  <c r="AJ98" i="33" s="1"/>
  <c r="AF98" i="33"/>
  <c r="AG98" i="33" s="1"/>
  <c r="AD98" i="33"/>
  <c r="AB98" i="33"/>
  <c r="Z98" i="33"/>
  <c r="X98" i="33"/>
  <c r="W98" i="33"/>
  <c r="U98" i="33"/>
  <c r="S98" i="33"/>
  <c r="O98" i="33"/>
  <c r="M98" i="33"/>
  <c r="I98" i="33"/>
  <c r="AR128" i="33"/>
  <c r="AQ128" i="33"/>
  <c r="AP128" i="33"/>
  <c r="AL86" i="33"/>
  <c r="AM86" i="33" s="1"/>
  <c r="AI86" i="33"/>
  <c r="AJ86" i="33" s="1"/>
  <c r="AF86" i="33"/>
  <c r="AG86" i="33" s="1"/>
  <c r="AD86" i="33"/>
  <c r="AB86" i="33"/>
  <c r="Z86" i="33"/>
  <c r="X86" i="33"/>
  <c r="W86" i="33"/>
  <c r="U86" i="33"/>
  <c r="S86" i="33"/>
  <c r="O86" i="33"/>
  <c r="M86" i="33"/>
  <c r="I86" i="33"/>
  <c r="AR127" i="33"/>
  <c r="AQ127" i="33"/>
  <c r="AP127" i="33"/>
  <c r="AL85" i="33"/>
  <c r="AM85" i="33" s="1"/>
  <c r="AI85" i="33"/>
  <c r="AJ85" i="33" s="1"/>
  <c r="AF85" i="33"/>
  <c r="AG85" i="33" s="1"/>
  <c r="AD85" i="33"/>
  <c r="AB85" i="33"/>
  <c r="Z85" i="33"/>
  <c r="X85" i="33"/>
  <c r="W85" i="33"/>
  <c r="U85" i="33"/>
  <c r="S85" i="33"/>
  <c r="O85" i="33"/>
  <c r="M85" i="33"/>
  <c r="I85" i="33"/>
  <c r="AR126" i="33"/>
  <c r="AQ126" i="33"/>
  <c r="AP126" i="33"/>
  <c r="AL84" i="33"/>
  <c r="AM84" i="33" s="1"/>
  <c r="AI84" i="33"/>
  <c r="AJ84" i="33" s="1"/>
  <c r="AF84" i="33"/>
  <c r="AG84" i="33" s="1"/>
  <c r="AD84" i="33"/>
  <c r="AB84" i="33"/>
  <c r="Z84" i="33"/>
  <c r="X84" i="33"/>
  <c r="W84" i="33"/>
  <c r="U84" i="33"/>
  <c r="S84" i="33"/>
  <c r="O84" i="33"/>
  <c r="M84" i="33"/>
  <c r="I84" i="33"/>
  <c r="AR125" i="33"/>
  <c r="AQ125" i="33"/>
  <c r="AP125" i="33"/>
  <c r="AL83" i="33"/>
  <c r="AM83" i="33" s="1"/>
  <c r="AI83" i="33"/>
  <c r="AJ83" i="33" s="1"/>
  <c r="AF83" i="33"/>
  <c r="AG83" i="33" s="1"/>
  <c r="AD83" i="33"/>
  <c r="AB83" i="33"/>
  <c r="Z83" i="33"/>
  <c r="X83" i="33"/>
  <c r="W83" i="33"/>
  <c r="U83" i="33"/>
  <c r="S83" i="33"/>
  <c r="O83" i="33"/>
  <c r="M83" i="33"/>
  <c r="I83" i="33"/>
  <c r="AR124" i="33"/>
  <c r="AQ124" i="33"/>
  <c r="AP124" i="33"/>
  <c r="AL63" i="33"/>
  <c r="AM63" i="33" s="1"/>
  <c r="AI63" i="33"/>
  <c r="AJ63" i="33" s="1"/>
  <c r="AF63" i="33"/>
  <c r="AG63" i="33" s="1"/>
  <c r="AD63" i="33"/>
  <c r="AB63" i="33"/>
  <c r="Z63" i="33"/>
  <c r="X63" i="33"/>
  <c r="W63" i="33"/>
  <c r="U63" i="33"/>
  <c r="S63" i="33"/>
  <c r="O63" i="33"/>
  <c r="M63" i="33"/>
  <c r="I63" i="33"/>
  <c r="AR123" i="33"/>
  <c r="AQ123" i="33"/>
  <c r="AP123" i="33"/>
  <c r="AL62" i="33"/>
  <c r="AM62" i="33" s="1"/>
  <c r="AI62" i="33"/>
  <c r="AJ62" i="33" s="1"/>
  <c r="AF62" i="33"/>
  <c r="AG62" i="33" s="1"/>
  <c r="AD62" i="33"/>
  <c r="AB62" i="33"/>
  <c r="Z62" i="33"/>
  <c r="X62" i="33"/>
  <c r="W62" i="33"/>
  <c r="U62" i="33"/>
  <c r="S62" i="33"/>
  <c r="O62" i="33"/>
  <c r="M62" i="33"/>
  <c r="I62" i="33"/>
  <c r="AR122" i="33"/>
  <c r="AQ122" i="33"/>
  <c r="AP122" i="33"/>
  <c r="AL61" i="33"/>
  <c r="AM61" i="33" s="1"/>
  <c r="AI61" i="33"/>
  <c r="AJ61" i="33" s="1"/>
  <c r="AF61" i="33"/>
  <c r="AG61" i="33" s="1"/>
  <c r="AD61" i="33"/>
  <c r="AB61" i="33"/>
  <c r="Z61" i="33"/>
  <c r="X61" i="33"/>
  <c r="W61" i="33"/>
  <c r="U61" i="33"/>
  <c r="S61" i="33"/>
  <c r="O61" i="33"/>
  <c r="M61" i="33"/>
  <c r="I61" i="33"/>
  <c r="AR121" i="33"/>
  <c r="AQ121" i="33"/>
  <c r="AP121" i="33"/>
  <c r="AL60" i="33"/>
  <c r="AM60" i="33" s="1"/>
  <c r="AI60" i="33"/>
  <c r="AJ60" i="33" s="1"/>
  <c r="AF60" i="33"/>
  <c r="AG60" i="33" s="1"/>
  <c r="AD60" i="33"/>
  <c r="AB60" i="33"/>
  <c r="Z60" i="33"/>
  <c r="X60" i="33"/>
  <c r="W60" i="33"/>
  <c r="U60" i="33"/>
  <c r="S60" i="33"/>
  <c r="O60" i="33"/>
  <c r="M60" i="33"/>
  <c r="I60" i="33"/>
  <c r="AR120" i="33"/>
  <c r="AQ120" i="33"/>
  <c r="AP120" i="33"/>
  <c r="AL59" i="33"/>
  <c r="AM59" i="33" s="1"/>
  <c r="AI59" i="33"/>
  <c r="AJ59" i="33" s="1"/>
  <c r="AF59" i="33"/>
  <c r="AG59" i="33" s="1"/>
  <c r="AD59" i="33"/>
  <c r="AB59" i="33"/>
  <c r="Z59" i="33"/>
  <c r="X59" i="33"/>
  <c r="W59" i="33"/>
  <c r="U59" i="33"/>
  <c r="S59" i="33"/>
  <c r="O59" i="33"/>
  <c r="M59" i="33"/>
  <c r="I59" i="33"/>
  <c r="AR119" i="33"/>
  <c r="AQ119" i="33"/>
  <c r="AP119" i="33"/>
  <c r="AL58" i="33"/>
  <c r="AM58" i="33" s="1"/>
  <c r="AI58" i="33"/>
  <c r="AJ58" i="33" s="1"/>
  <c r="AF58" i="33"/>
  <c r="AG58" i="33" s="1"/>
  <c r="AD58" i="33"/>
  <c r="AB58" i="33"/>
  <c r="Z58" i="33"/>
  <c r="X58" i="33"/>
  <c r="W58" i="33"/>
  <c r="U58" i="33"/>
  <c r="S58" i="33"/>
  <c r="O58" i="33"/>
  <c r="M58" i="33"/>
  <c r="I58" i="33"/>
  <c r="AR118" i="33"/>
  <c r="AQ118" i="33"/>
  <c r="AP118" i="33"/>
  <c r="AL57" i="33"/>
  <c r="AM57" i="33" s="1"/>
  <c r="AI57" i="33"/>
  <c r="AJ57" i="33" s="1"/>
  <c r="AF57" i="33"/>
  <c r="AG57" i="33" s="1"/>
  <c r="AD57" i="33"/>
  <c r="AB57" i="33"/>
  <c r="Z57" i="33"/>
  <c r="X57" i="33"/>
  <c r="W57" i="33"/>
  <c r="U57" i="33"/>
  <c r="S57" i="33"/>
  <c r="O57" i="33"/>
  <c r="M57" i="33"/>
  <c r="I57" i="33"/>
  <c r="AR117" i="33"/>
  <c r="AQ117" i="33"/>
  <c r="AP117" i="33"/>
  <c r="AL34" i="33"/>
  <c r="AM34" i="33" s="1"/>
  <c r="AI34" i="33"/>
  <c r="AJ34" i="33" s="1"/>
  <c r="AF34" i="33"/>
  <c r="AG34" i="33" s="1"/>
  <c r="AD34" i="33"/>
  <c r="AB34" i="33"/>
  <c r="Z34" i="33"/>
  <c r="X34" i="33"/>
  <c r="W34" i="33"/>
  <c r="U34" i="33"/>
  <c r="S34" i="33"/>
  <c r="O34" i="33"/>
  <c r="M34" i="33"/>
  <c r="I34" i="33"/>
  <c r="AR116" i="33"/>
  <c r="AQ116" i="33"/>
  <c r="AP116" i="33"/>
  <c r="AL33" i="33"/>
  <c r="AM33" i="33" s="1"/>
  <c r="AI33" i="33"/>
  <c r="AJ33" i="33" s="1"/>
  <c r="AF33" i="33"/>
  <c r="AG33" i="33" s="1"/>
  <c r="AD33" i="33"/>
  <c r="AB33" i="33"/>
  <c r="Z33" i="33"/>
  <c r="X33" i="33"/>
  <c r="W33" i="33"/>
  <c r="U33" i="33"/>
  <c r="S33" i="33"/>
  <c r="O33" i="33"/>
  <c r="M33" i="33"/>
  <c r="I33" i="33"/>
  <c r="AR115" i="33"/>
  <c r="AQ115" i="33"/>
  <c r="AP115" i="33"/>
  <c r="AL32" i="33"/>
  <c r="AM32" i="33" s="1"/>
  <c r="AI32" i="33"/>
  <c r="AJ32" i="33" s="1"/>
  <c r="AF32" i="33"/>
  <c r="AG32" i="33" s="1"/>
  <c r="AD32" i="33"/>
  <c r="AB32" i="33"/>
  <c r="Z32" i="33"/>
  <c r="X32" i="33"/>
  <c r="W32" i="33"/>
  <c r="U32" i="33"/>
  <c r="S32" i="33"/>
  <c r="O32" i="33"/>
  <c r="M32" i="33"/>
  <c r="I32" i="33"/>
  <c r="AR114" i="33"/>
  <c r="AQ114" i="33"/>
  <c r="AP114" i="33"/>
  <c r="AL31" i="33"/>
  <c r="AM31" i="33" s="1"/>
  <c r="AI31" i="33"/>
  <c r="AJ31" i="33" s="1"/>
  <c r="AF31" i="33"/>
  <c r="AG31" i="33" s="1"/>
  <c r="AD31" i="33"/>
  <c r="AB31" i="33"/>
  <c r="Z31" i="33"/>
  <c r="X31" i="33"/>
  <c r="W31" i="33"/>
  <c r="U31" i="33"/>
  <c r="S31" i="33"/>
  <c r="O31" i="33"/>
  <c r="M31" i="33"/>
  <c r="I31" i="33"/>
  <c r="AR113" i="33"/>
  <c r="AQ113" i="33"/>
  <c r="AP113" i="33"/>
  <c r="AL19" i="33"/>
  <c r="AM19" i="33" s="1"/>
  <c r="AI19" i="33"/>
  <c r="AJ19" i="33" s="1"/>
  <c r="AF19" i="33"/>
  <c r="AG19" i="33" s="1"/>
  <c r="AD19" i="33"/>
  <c r="AB19" i="33"/>
  <c r="Z19" i="33"/>
  <c r="X19" i="33"/>
  <c r="W19" i="33"/>
  <c r="U19" i="33"/>
  <c r="S19" i="33"/>
  <c r="O19" i="33"/>
  <c r="M19" i="33"/>
  <c r="I19" i="33"/>
  <c r="AR112" i="33"/>
  <c r="AQ112" i="33"/>
  <c r="AP112" i="33"/>
  <c r="AL18" i="33"/>
  <c r="AM18" i="33" s="1"/>
  <c r="AI18" i="33"/>
  <c r="AJ18" i="33" s="1"/>
  <c r="AF18" i="33"/>
  <c r="AG18" i="33" s="1"/>
  <c r="AD18" i="33"/>
  <c r="AB18" i="33"/>
  <c r="Z18" i="33"/>
  <c r="X18" i="33"/>
  <c r="W18" i="33"/>
  <c r="U18" i="33"/>
  <c r="S18" i="33"/>
  <c r="O18" i="33"/>
  <c r="M18" i="33"/>
  <c r="I18" i="33"/>
  <c r="AR111" i="33"/>
  <c r="AQ111" i="33"/>
  <c r="AP111" i="33"/>
  <c r="AL17" i="33"/>
  <c r="AM17" i="33" s="1"/>
  <c r="AI17" i="33"/>
  <c r="AJ17" i="33" s="1"/>
  <c r="AF17" i="33"/>
  <c r="AG17" i="33" s="1"/>
  <c r="AD17" i="33"/>
  <c r="AB17" i="33"/>
  <c r="Z17" i="33"/>
  <c r="X17" i="33"/>
  <c r="W17" i="33"/>
  <c r="U17" i="33"/>
  <c r="S17" i="33"/>
  <c r="O17" i="33"/>
  <c r="M17" i="33"/>
  <c r="I17" i="33"/>
  <c r="AR110" i="33"/>
  <c r="AQ110" i="33"/>
  <c r="AP110" i="33"/>
  <c r="AL16" i="33"/>
  <c r="AM16" i="33" s="1"/>
  <c r="AI16" i="33"/>
  <c r="AJ16" i="33" s="1"/>
  <c r="AF16" i="33"/>
  <c r="AG16" i="33" s="1"/>
  <c r="AD16" i="33"/>
  <c r="AB16" i="33"/>
  <c r="Z16" i="33"/>
  <c r="X16" i="33"/>
  <c r="W16" i="33"/>
  <c r="U16" i="33"/>
  <c r="S16" i="33"/>
  <c r="O16" i="33"/>
  <c r="M16" i="33"/>
  <c r="I16" i="33"/>
  <c r="AR109" i="33"/>
  <c r="AQ109" i="33"/>
  <c r="AP109" i="33"/>
  <c r="AL152" i="33"/>
  <c r="AM152" i="33" s="1"/>
  <c r="AI152" i="33"/>
  <c r="AJ152" i="33" s="1"/>
  <c r="AF152" i="33"/>
  <c r="AG152" i="33" s="1"/>
  <c r="AD152" i="33"/>
  <c r="AB152" i="33"/>
  <c r="Z152" i="33"/>
  <c r="X152" i="33"/>
  <c r="W152" i="33"/>
  <c r="U152" i="33"/>
  <c r="S152" i="33"/>
  <c r="O152" i="33"/>
  <c r="M152" i="33"/>
  <c r="I152" i="33"/>
  <c r="AR108" i="33"/>
  <c r="AQ108" i="33"/>
  <c r="AP108" i="33"/>
  <c r="AL127" i="33"/>
  <c r="AM127" i="33" s="1"/>
  <c r="AI127" i="33"/>
  <c r="AJ127" i="33" s="1"/>
  <c r="AF127" i="33"/>
  <c r="AG127" i="33" s="1"/>
  <c r="AD127" i="33"/>
  <c r="AB127" i="33"/>
  <c r="Z127" i="33"/>
  <c r="X127" i="33"/>
  <c r="W127" i="33"/>
  <c r="U127" i="33"/>
  <c r="S127" i="33"/>
  <c r="O127" i="33"/>
  <c r="M127" i="33"/>
  <c r="I127" i="33"/>
  <c r="AR107" i="33"/>
  <c r="AQ107" i="33"/>
  <c r="AP107" i="33"/>
  <c r="AL113" i="33"/>
  <c r="AM113" i="33" s="1"/>
  <c r="AI113" i="33"/>
  <c r="AJ113" i="33" s="1"/>
  <c r="AF113" i="33"/>
  <c r="AG113" i="33" s="1"/>
  <c r="AD113" i="33"/>
  <c r="AB113" i="33"/>
  <c r="Z113" i="33"/>
  <c r="X113" i="33"/>
  <c r="W113" i="33"/>
  <c r="U113" i="33"/>
  <c r="S113" i="33"/>
  <c r="O113" i="33"/>
  <c r="M113" i="33"/>
  <c r="I113" i="33"/>
  <c r="AR106" i="33"/>
  <c r="AQ106" i="33"/>
  <c r="AP106" i="33"/>
  <c r="AL56" i="33"/>
  <c r="AM56" i="33" s="1"/>
  <c r="AI56" i="33"/>
  <c r="AJ56" i="33" s="1"/>
  <c r="AF56" i="33"/>
  <c r="AG56" i="33" s="1"/>
  <c r="AD56" i="33"/>
  <c r="AB56" i="33"/>
  <c r="Z56" i="33"/>
  <c r="X56" i="33"/>
  <c r="W56" i="33"/>
  <c r="U56" i="33"/>
  <c r="S56" i="33"/>
  <c r="O56" i="33"/>
  <c r="M56" i="33"/>
  <c r="I56" i="33"/>
  <c r="AR105" i="33"/>
  <c r="AQ105" i="33"/>
  <c r="AP105" i="33"/>
  <c r="AL30" i="33"/>
  <c r="AM30" i="33" s="1"/>
  <c r="AI30" i="33"/>
  <c r="AJ30" i="33" s="1"/>
  <c r="AF30" i="33"/>
  <c r="AG30" i="33" s="1"/>
  <c r="AD30" i="33"/>
  <c r="AB30" i="33"/>
  <c r="Z30" i="33"/>
  <c r="X30" i="33"/>
  <c r="W30" i="33"/>
  <c r="U30" i="33"/>
  <c r="S30" i="33"/>
  <c r="O30" i="33"/>
  <c r="M30" i="33"/>
  <c r="I30" i="33"/>
  <c r="AR104" i="33"/>
  <c r="AQ104" i="33"/>
  <c r="AP104" i="33"/>
  <c r="AL150" i="33"/>
  <c r="AM150" i="33" s="1"/>
  <c r="AI150" i="33"/>
  <c r="AJ150" i="33" s="1"/>
  <c r="AF150" i="33"/>
  <c r="AG150" i="33" s="1"/>
  <c r="AD150" i="33"/>
  <c r="AB150" i="33"/>
  <c r="Z150" i="33"/>
  <c r="X150" i="33"/>
  <c r="W150" i="33"/>
  <c r="U150" i="33"/>
  <c r="S150" i="33"/>
  <c r="O150" i="33"/>
  <c r="M150" i="33"/>
  <c r="I150" i="33"/>
  <c r="AR103" i="33"/>
  <c r="AQ103" i="33"/>
  <c r="AP103" i="33"/>
  <c r="AL126" i="33"/>
  <c r="AM126" i="33" s="1"/>
  <c r="AI126" i="33"/>
  <c r="AJ126" i="33" s="1"/>
  <c r="AF126" i="33"/>
  <c r="AG126" i="33" s="1"/>
  <c r="AD126" i="33"/>
  <c r="AB126" i="33"/>
  <c r="Z126" i="33"/>
  <c r="X126" i="33"/>
  <c r="W126" i="33"/>
  <c r="U126" i="33"/>
  <c r="S126" i="33"/>
  <c r="O126" i="33"/>
  <c r="M126" i="33"/>
  <c r="I126" i="33"/>
  <c r="AR102" i="33"/>
  <c r="AQ102" i="33"/>
  <c r="AP102" i="33"/>
  <c r="AL112" i="33"/>
  <c r="AM112" i="33" s="1"/>
  <c r="AI112" i="33"/>
  <c r="AJ112" i="33" s="1"/>
  <c r="AF112" i="33"/>
  <c r="AG112" i="33" s="1"/>
  <c r="AD112" i="33"/>
  <c r="AB112" i="33"/>
  <c r="Z112" i="33"/>
  <c r="X112" i="33"/>
  <c r="W112" i="33"/>
  <c r="U112" i="33"/>
  <c r="S112" i="33"/>
  <c r="O112" i="33"/>
  <c r="M112" i="33"/>
  <c r="I112" i="33"/>
  <c r="AR101" i="33"/>
  <c r="AQ101" i="33"/>
  <c r="AP101" i="33"/>
  <c r="AL111" i="33"/>
  <c r="AM111" i="33" s="1"/>
  <c r="AI111" i="33"/>
  <c r="AJ111" i="33" s="1"/>
  <c r="AF111" i="33"/>
  <c r="AG111" i="33" s="1"/>
  <c r="AD111" i="33"/>
  <c r="AB111" i="33"/>
  <c r="Z111" i="33"/>
  <c r="X111" i="33"/>
  <c r="W111" i="33"/>
  <c r="U111" i="33"/>
  <c r="S111" i="33"/>
  <c r="O111" i="33"/>
  <c r="M111" i="33"/>
  <c r="I111" i="33"/>
  <c r="AR100" i="33"/>
  <c r="AQ100" i="33"/>
  <c r="AP100" i="33"/>
  <c r="AL82" i="33"/>
  <c r="AM82" i="33" s="1"/>
  <c r="AI82" i="33"/>
  <c r="AJ82" i="33" s="1"/>
  <c r="AF82" i="33"/>
  <c r="AG82" i="33" s="1"/>
  <c r="AD82" i="33"/>
  <c r="AB82" i="33"/>
  <c r="Z82" i="33"/>
  <c r="X82" i="33"/>
  <c r="W82" i="33"/>
  <c r="U82" i="33"/>
  <c r="S82" i="33"/>
  <c r="O82" i="33"/>
  <c r="M82" i="33"/>
  <c r="I82" i="33"/>
  <c r="AR99" i="33"/>
  <c r="AQ99" i="33"/>
  <c r="AP99" i="33"/>
  <c r="AL81" i="33"/>
  <c r="AM81" i="33" s="1"/>
  <c r="AI81" i="33"/>
  <c r="AJ81" i="33" s="1"/>
  <c r="AF81" i="33"/>
  <c r="AG81" i="33" s="1"/>
  <c r="AD81" i="33"/>
  <c r="AB81" i="33"/>
  <c r="Z81" i="33"/>
  <c r="X81" i="33"/>
  <c r="W81" i="33"/>
  <c r="U81" i="33"/>
  <c r="S81" i="33"/>
  <c r="O81" i="33"/>
  <c r="M81" i="33"/>
  <c r="I81" i="33"/>
  <c r="AR98" i="33"/>
  <c r="AQ98" i="33"/>
  <c r="AP98" i="33"/>
  <c r="AL80" i="33"/>
  <c r="AM80" i="33" s="1"/>
  <c r="AI80" i="33"/>
  <c r="AJ80" i="33" s="1"/>
  <c r="AF80" i="33"/>
  <c r="AG80" i="33" s="1"/>
  <c r="AD80" i="33"/>
  <c r="AB80" i="33"/>
  <c r="Z80" i="33"/>
  <c r="X80" i="33"/>
  <c r="W80" i="33"/>
  <c r="U80" i="33"/>
  <c r="S80" i="33"/>
  <c r="O80" i="33"/>
  <c r="M80" i="33"/>
  <c r="I80" i="33"/>
  <c r="AR97" i="33"/>
  <c r="AQ97" i="33"/>
  <c r="AP97" i="33"/>
  <c r="AL79" i="33"/>
  <c r="AM79" i="33" s="1"/>
  <c r="AI79" i="33"/>
  <c r="AJ79" i="33" s="1"/>
  <c r="AF79" i="33"/>
  <c r="AG79" i="33" s="1"/>
  <c r="AD79" i="33"/>
  <c r="AB79" i="33"/>
  <c r="Z79" i="33"/>
  <c r="X79" i="33"/>
  <c r="W79" i="33"/>
  <c r="U79" i="33"/>
  <c r="S79" i="33"/>
  <c r="O79" i="33"/>
  <c r="M79" i="33"/>
  <c r="I79" i="33"/>
  <c r="AR96" i="33"/>
  <c r="AQ96" i="33"/>
  <c r="AP96" i="33"/>
  <c r="AL78" i="33"/>
  <c r="AM78" i="33" s="1"/>
  <c r="AI78" i="33"/>
  <c r="AJ78" i="33" s="1"/>
  <c r="AF78" i="33"/>
  <c r="AG78" i="33" s="1"/>
  <c r="AD78" i="33"/>
  <c r="AB78" i="33"/>
  <c r="Z78" i="33"/>
  <c r="X78" i="33"/>
  <c r="W78" i="33"/>
  <c r="U78" i="33"/>
  <c r="S78" i="33"/>
  <c r="O78" i="33"/>
  <c r="M78" i="33"/>
  <c r="I78" i="33"/>
  <c r="AR95" i="33"/>
  <c r="AQ95" i="33"/>
  <c r="AP95" i="33"/>
  <c r="AL55" i="33"/>
  <c r="AM55" i="33" s="1"/>
  <c r="AI55" i="33"/>
  <c r="AJ55" i="33" s="1"/>
  <c r="AF55" i="33"/>
  <c r="AG55" i="33" s="1"/>
  <c r="AD55" i="33"/>
  <c r="AB55" i="33"/>
  <c r="Z55" i="33"/>
  <c r="X55" i="33"/>
  <c r="W55" i="33"/>
  <c r="U55" i="33"/>
  <c r="S55" i="33"/>
  <c r="O55" i="33"/>
  <c r="M55" i="33"/>
  <c r="I55" i="33"/>
  <c r="AR94" i="33"/>
  <c r="AQ94" i="33"/>
  <c r="AP94" i="33"/>
  <c r="AL6" i="33"/>
  <c r="AM6" i="33" s="1"/>
  <c r="AI6" i="33"/>
  <c r="AJ6" i="33" s="1"/>
  <c r="AF6" i="33"/>
  <c r="AG6" i="33" s="1"/>
  <c r="AD6" i="33"/>
  <c r="AB6" i="33"/>
  <c r="Z6" i="33"/>
  <c r="X6" i="33"/>
  <c r="W6" i="33"/>
  <c r="U6" i="33"/>
  <c r="S6" i="33"/>
  <c r="O6" i="33"/>
  <c r="M6" i="33"/>
  <c r="I6" i="33"/>
  <c r="AR93" i="33"/>
  <c r="AQ93" i="33"/>
  <c r="AP93" i="33"/>
  <c r="AM156" i="33"/>
  <c r="AJ156" i="33"/>
  <c r="AG156" i="33"/>
  <c r="AD156" i="33"/>
  <c r="AB156" i="33"/>
  <c r="X156" i="33"/>
  <c r="W156" i="33"/>
  <c r="U156" i="33"/>
  <c r="S156" i="33"/>
  <c r="O156" i="33"/>
  <c r="M156" i="33"/>
  <c r="I156" i="33"/>
  <c r="AR92" i="33"/>
  <c r="AQ92" i="33"/>
  <c r="AP92" i="33"/>
  <c r="AL149" i="33"/>
  <c r="AM149" i="33" s="1"/>
  <c r="AI149" i="33"/>
  <c r="AJ149" i="33" s="1"/>
  <c r="AF149" i="33"/>
  <c r="AG149" i="33" s="1"/>
  <c r="AD149" i="33"/>
  <c r="AB149" i="33"/>
  <c r="Z149" i="33"/>
  <c r="X149" i="33"/>
  <c r="W149" i="33"/>
  <c r="U149" i="33"/>
  <c r="S149" i="33"/>
  <c r="O149" i="33"/>
  <c r="M149" i="33"/>
  <c r="I149" i="33"/>
  <c r="AR91" i="33"/>
  <c r="AQ91" i="33"/>
  <c r="AP91" i="33"/>
  <c r="AL142" i="33"/>
  <c r="AM142" i="33" s="1"/>
  <c r="AI142" i="33"/>
  <c r="AJ142" i="33" s="1"/>
  <c r="AF142" i="33"/>
  <c r="AG142" i="33" s="1"/>
  <c r="AD142" i="33"/>
  <c r="AB142" i="33"/>
  <c r="Z142" i="33"/>
  <c r="X142" i="33"/>
  <c r="W142" i="33"/>
  <c r="U142" i="33"/>
  <c r="S142" i="33"/>
  <c r="O142" i="33"/>
  <c r="M142" i="33"/>
  <c r="I142" i="33"/>
  <c r="AR90" i="33"/>
  <c r="AQ90" i="33"/>
  <c r="AP90" i="33"/>
  <c r="AL137" i="33"/>
  <c r="AM137" i="33" s="1"/>
  <c r="AI137" i="33"/>
  <c r="AJ137" i="33" s="1"/>
  <c r="AF137" i="33"/>
  <c r="AG137" i="33" s="1"/>
  <c r="AD137" i="33"/>
  <c r="AB137" i="33"/>
  <c r="Z137" i="33"/>
  <c r="X137" i="33"/>
  <c r="W137" i="33"/>
  <c r="U137" i="33"/>
  <c r="S137" i="33"/>
  <c r="O137" i="33"/>
  <c r="M137" i="33"/>
  <c r="I137" i="33"/>
  <c r="AR89" i="33"/>
  <c r="AQ89" i="33"/>
  <c r="AP89" i="33"/>
  <c r="AL136" i="33"/>
  <c r="AM136" i="33" s="1"/>
  <c r="AI136" i="33"/>
  <c r="AJ136" i="33" s="1"/>
  <c r="AF136" i="33"/>
  <c r="AG136" i="33" s="1"/>
  <c r="AD136" i="33"/>
  <c r="AB136" i="33"/>
  <c r="Z136" i="33"/>
  <c r="X136" i="33"/>
  <c r="W136" i="33"/>
  <c r="U136" i="33"/>
  <c r="S136" i="33"/>
  <c r="O136" i="33"/>
  <c r="M136" i="33"/>
  <c r="I136" i="33"/>
  <c r="AR88" i="33"/>
  <c r="AQ88" i="33"/>
  <c r="AP88" i="33"/>
  <c r="AL125" i="33"/>
  <c r="AM125" i="33" s="1"/>
  <c r="AI125" i="33"/>
  <c r="AJ125" i="33" s="1"/>
  <c r="AF125" i="33"/>
  <c r="AG125" i="33" s="1"/>
  <c r="AD125" i="33"/>
  <c r="AB125" i="33"/>
  <c r="Z125" i="33"/>
  <c r="X125" i="33"/>
  <c r="W125" i="33"/>
  <c r="U125" i="33"/>
  <c r="S125" i="33"/>
  <c r="O125" i="33"/>
  <c r="M125" i="33"/>
  <c r="I125" i="33"/>
  <c r="AR87" i="33"/>
  <c r="AQ87" i="33"/>
  <c r="AP87" i="33"/>
  <c r="AL97" i="33"/>
  <c r="AM97" i="33" s="1"/>
  <c r="AI97" i="33"/>
  <c r="AJ97" i="33" s="1"/>
  <c r="AF97" i="33"/>
  <c r="AG97" i="33" s="1"/>
  <c r="AD97" i="33"/>
  <c r="AB97" i="33"/>
  <c r="Z97" i="33"/>
  <c r="X97" i="33"/>
  <c r="W97" i="33"/>
  <c r="U97" i="33"/>
  <c r="S97" i="33"/>
  <c r="O97" i="33"/>
  <c r="M97" i="33"/>
  <c r="I97" i="33"/>
  <c r="AR86" i="33"/>
  <c r="AQ86" i="33"/>
  <c r="AP86" i="33"/>
  <c r="AL96" i="33"/>
  <c r="AM96" i="33" s="1"/>
  <c r="AI96" i="33"/>
  <c r="AJ96" i="33" s="1"/>
  <c r="AF96" i="33"/>
  <c r="AG96" i="33" s="1"/>
  <c r="AD96" i="33"/>
  <c r="AB96" i="33"/>
  <c r="Z96" i="33"/>
  <c r="X96" i="33"/>
  <c r="W96" i="33"/>
  <c r="U96" i="33"/>
  <c r="S96" i="33"/>
  <c r="O96" i="33"/>
  <c r="M96" i="33"/>
  <c r="I96" i="33"/>
  <c r="AR85" i="33"/>
  <c r="AQ85" i="33"/>
  <c r="AP85" i="33"/>
  <c r="AL54" i="33"/>
  <c r="AM54" i="33" s="1"/>
  <c r="AI54" i="33"/>
  <c r="AJ54" i="33" s="1"/>
  <c r="AF54" i="33"/>
  <c r="AG54" i="33" s="1"/>
  <c r="AD54" i="33"/>
  <c r="AB54" i="33"/>
  <c r="Z54" i="33"/>
  <c r="X54" i="33"/>
  <c r="W54" i="33"/>
  <c r="U54" i="33"/>
  <c r="S54" i="33"/>
  <c r="O54" i="33"/>
  <c r="M54" i="33"/>
  <c r="I54" i="33"/>
  <c r="AR84" i="33"/>
  <c r="AQ84" i="33"/>
  <c r="AP84" i="33"/>
  <c r="AL29" i="33"/>
  <c r="AM29" i="33" s="1"/>
  <c r="AI29" i="33"/>
  <c r="AJ29" i="33" s="1"/>
  <c r="AF29" i="33"/>
  <c r="AG29" i="33" s="1"/>
  <c r="AD29" i="33"/>
  <c r="AB29" i="33"/>
  <c r="Z29" i="33"/>
  <c r="X29" i="33"/>
  <c r="W29" i="33"/>
  <c r="U29" i="33"/>
  <c r="S29" i="33"/>
  <c r="O29" i="33"/>
  <c r="M29" i="33"/>
  <c r="I29" i="33"/>
  <c r="AR83" i="33"/>
  <c r="AQ83" i="33"/>
  <c r="AP83" i="33"/>
  <c r="AL28" i="33"/>
  <c r="AM28" i="33" s="1"/>
  <c r="AI28" i="33"/>
  <c r="AJ28" i="33" s="1"/>
  <c r="AF28" i="33"/>
  <c r="AG28" i="33" s="1"/>
  <c r="AD28" i="33"/>
  <c r="AB28" i="33"/>
  <c r="Z28" i="33"/>
  <c r="X28" i="33"/>
  <c r="W28" i="33"/>
  <c r="U28" i="33"/>
  <c r="S28" i="33"/>
  <c r="O28" i="33"/>
  <c r="M28" i="33"/>
  <c r="I28" i="33"/>
  <c r="AR82" i="33"/>
  <c r="AQ82" i="33"/>
  <c r="AP82" i="33"/>
  <c r="AL148" i="33"/>
  <c r="AM148" i="33" s="1"/>
  <c r="AI148" i="33"/>
  <c r="AJ148" i="33" s="1"/>
  <c r="AF148" i="33"/>
  <c r="AG148" i="33" s="1"/>
  <c r="AD148" i="33"/>
  <c r="AB148" i="33"/>
  <c r="Z148" i="33"/>
  <c r="X148" i="33"/>
  <c r="W148" i="33"/>
  <c r="U148" i="33"/>
  <c r="S148" i="33"/>
  <c r="O148" i="33"/>
  <c r="M148" i="33"/>
  <c r="I148" i="33"/>
  <c r="AR81" i="33"/>
  <c r="AQ81" i="33"/>
  <c r="AP81" i="33"/>
  <c r="AL141" i="33"/>
  <c r="AM141" i="33" s="1"/>
  <c r="AI141" i="33"/>
  <c r="AJ141" i="33" s="1"/>
  <c r="AF141" i="33"/>
  <c r="AG141" i="33" s="1"/>
  <c r="AD141" i="33"/>
  <c r="AB141" i="33"/>
  <c r="Z141" i="33"/>
  <c r="X141" i="33"/>
  <c r="W141" i="33"/>
  <c r="U141" i="33"/>
  <c r="S141" i="33"/>
  <c r="O141" i="33"/>
  <c r="M141" i="33"/>
  <c r="I141" i="33"/>
  <c r="AR80" i="33"/>
  <c r="AQ80" i="33"/>
  <c r="AP80" i="33"/>
  <c r="AL95" i="33"/>
  <c r="AM95" i="33" s="1"/>
  <c r="AI95" i="33"/>
  <c r="AJ95" i="33" s="1"/>
  <c r="AF95" i="33"/>
  <c r="AG95" i="33" s="1"/>
  <c r="AD95" i="33"/>
  <c r="AB95" i="33"/>
  <c r="Z95" i="33"/>
  <c r="X95" i="33"/>
  <c r="W95" i="33"/>
  <c r="U95" i="33"/>
  <c r="S95" i="33"/>
  <c r="O95" i="33"/>
  <c r="M95" i="33"/>
  <c r="I95" i="33"/>
  <c r="AR79" i="33"/>
  <c r="AQ79" i="33"/>
  <c r="AP79" i="33"/>
  <c r="AL53" i="33"/>
  <c r="AM53" i="33" s="1"/>
  <c r="AI53" i="33"/>
  <c r="AJ53" i="33" s="1"/>
  <c r="AF53" i="33"/>
  <c r="AG53" i="33" s="1"/>
  <c r="AD53" i="33"/>
  <c r="AB53" i="33"/>
  <c r="Z53" i="33"/>
  <c r="X53" i="33"/>
  <c r="W53" i="33"/>
  <c r="U53" i="33"/>
  <c r="S53" i="33"/>
  <c r="O53" i="33"/>
  <c r="M53" i="33"/>
  <c r="I53" i="33"/>
  <c r="AR78" i="33"/>
  <c r="AQ78" i="33"/>
  <c r="AP78" i="33"/>
  <c r="AL145" i="33"/>
  <c r="AM145" i="33" s="1"/>
  <c r="AI145" i="33"/>
  <c r="AJ145" i="33" s="1"/>
  <c r="AF145" i="33"/>
  <c r="AG145" i="33" s="1"/>
  <c r="AD145" i="33"/>
  <c r="AB145" i="33"/>
  <c r="Z145" i="33"/>
  <c r="X145" i="33"/>
  <c r="W145" i="33"/>
  <c r="U145" i="33"/>
  <c r="S145" i="33"/>
  <c r="O145" i="33"/>
  <c r="M145" i="33"/>
  <c r="I145" i="33"/>
  <c r="AR77" i="33"/>
  <c r="AQ77" i="33"/>
  <c r="AP77" i="33"/>
  <c r="AL139" i="33"/>
  <c r="AM139" i="33" s="1"/>
  <c r="AI139" i="33"/>
  <c r="AJ139" i="33" s="1"/>
  <c r="AG139" i="33"/>
  <c r="AD139" i="33"/>
  <c r="AB139" i="33"/>
  <c r="Z139" i="33"/>
  <c r="X139" i="33"/>
  <c r="W139" i="33"/>
  <c r="U139" i="33"/>
  <c r="S139" i="33"/>
  <c r="O139" i="33"/>
  <c r="M139" i="33"/>
  <c r="I139" i="33"/>
  <c r="AR76" i="33"/>
  <c r="AQ76" i="33"/>
  <c r="AP76" i="33"/>
  <c r="AL124" i="33"/>
  <c r="AM124" i="33" s="1"/>
  <c r="AI124" i="33"/>
  <c r="AJ124" i="33" s="1"/>
  <c r="AF124" i="33"/>
  <c r="AG124" i="33" s="1"/>
  <c r="AD124" i="33"/>
  <c r="AB124" i="33"/>
  <c r="Z124" i="33"/>
  <c r="X124" i="33"/>
  <c r="W124" i="33"/>
  <c r="U124" i="33"/>
  <c r="S124" i="33"/>
  <c r="O124" i="33"/>
  <c r="M124" i="33"/>
  <c r="I124" i="33"/>
  <c r="AR75" i="33"/>
  <c r="AQ75" i="33"/>
  <c r="AP75" i="33"/>
  <c r="AL77" i="33"/>
  <c r="AM77" i="33" s="1"/>
  <c r="AI77" i="33"/>
  <c r="AJ77" i="33" s="1"/>
  <c r="AF77" i="33"/>
  <c r="AG77" i="33" s="1"/>
  <c r="AD77" i="33"/>
  <c r="AB77" i="33"/>
  <c r="Z77" i="33"/>
  <c r="X77" i="33"/>
  <c r="W77" i="33"/>
  <c r="U77" i="33"/>
  <c r="S77" i="33"/>
  <c r="O77" i="33"/>
  <c r="M77" i="33"/>
  <c r="I77" i="33"/>
  <c r="AR74" i="33"/>
  <c r="AQ74" i="33"/>
  <c r="AP74" i="33"/>
  <c r="AL52" i="33"/>
  <c r="AM52" i="33" s="1"/>
  <c r="AI52" i="33"/>
  <c r="AJ52" i="33" s="1"/>
  <c r="AF52" i="33"/>
  <c r="AG52" i="33" s="1"/>
  <c r="AD52" i="33"/>
  <c r="AB52" i="33"/>
  <c r="Z52" i="33"/>
  <c r="X52" i="33"/>
  <c r="W52" i="33"/>
  <c r="U52" i="33"/>
  <c r="S52" i="33"/>
  <c r="O52" i="33"/>
  <c r="M52" i="33"/>
  <c r="I52" i="33"/>
  <c r="AR73" i="33"/>
  <c r="AQ73" i="33"/>
  <c r="AP73" i="33"/>
  <c r="AL27" i="33"/>
  <c r="AM27" i="33" s="1"/>
  <c r="AI27" i="33"/>
  <c r="AJ27" i="33" s="1"/>
  <c r="AF27" i="33"/>
  <c r="AG27" i="33" s="1"/>
  <c r="AD27" i="33"/>
  <c r="AB27" i="33"/>
  <c r="Z27" i="33"/>
  <c r="X27" i="33"/>
  <c r="W27" i="33"/>
  <c r="U27" i="33"/>
  <c r="S27" i="33"/>
  <c r="O27" i="33"/>
  <c r="M27" i="33"/>
  <c r="I27" i="33"/>
  <c r="AR72" i="33"/>
  <c r="AQ72" i="33"/>
  <c r="AP72" i="33"/>
  <c r="AL26" i="33"/>
  <c r="AM26" i="33" s="1"/>
  <c r="AI26" i="33"/>
  <c r="AJ26" i="33" s="1"/>
  <c r="AF26" i="33"/>
  <c r="AG26" i="33" s="1"/>
  <c r="AD26" i="33"/>
  <c r="AB26" i="33"/>
  <c r="Z26" i="33"/>
  <c r="X26" i="33"/>
  <c r="W26" i="33"/>
  <c r="U26" i="33"/>
  <c r="S26" i="33"/>
  <c r="O26" i="33"/>
  <c r="M26" i="33"/>
  <c r="I26" i="33"/>
  <c r="AR71" i="33"/>
  <c r="AQ71" i="33"/>
  <c r="AP71" i="33"/>
  <c r="AL104" i="33"/>
  <c r="AM104" i="33" s="1"/>
  <c r="AI104" i="33"/>
  <c r="AJ104" i="33" s="1"/>
  <c r="AF104" i="33"/>
  <c r="AG104" i="33" s="1"/>
  <c r="AD104" i="33"/>
  <c r="AB104" i="33"/>
  <c r="Z104" i="33"/>
  <c r="X104" i="33"/>
  <c r="W104" i="33"/>
  <c r="U104" i="33"/>
  <c r="S104" i="33"/>
  <c r="O104" i="33"/>
  <c r="M104" i="33"/>
  <c r="I104" i="33"/>
  <c r="AR70" i="33"/>
  <c r="AQ70" i="33"/>
  <c r="AP70" i="33"/>
  <c r="AL94" i="33"/>
  <c r="AM94" i="33" s="1"/>
  <c r="AI94" i="33"/>
  <c r="AJ94" i="33" s="1"/>
  <c r="AF94" i="33"/>
  <c r="AG94" i="33" s="1"/>
  <c r="AD94" i="33"/>
  <c r="AB94" i="33"/>
  <c r="Z94" i="33"/>
  <c r="X94" i="33"/>
  <c r="W94" i="33"/>
  <c r="U94" i="33"/>
  <c r="S94" i="33"/>
  <c r="O94" i="33"/>
  <c r="M94" i="33"/>
  <c r="I94" i="33"/>
  <c r="AR69" i="33"/>
  <c r="AQ69" i="33"/>
  <c r="AP69" i="33"/>
  <c r="AL93" i="33"/>
  <c r="AM93" i="33" s="1"/>
  <c r="AI93" i="33"/>
  <c r="AJ93" i="33" s="1"/>
  <c r="AF93" i="33"/>
  <c r="AG93" i="33" s="1"/>
  <c r="AD93" i="33"/>
  <c r="AB93" i="33"/>
  <c r="Z93" i="33"/>
  <c r="X93" i="33"/>
  <c r="W93" i="33"/>
  <c r="U93" i="33"/>
  <c r="S93" i="33"/>
  <c r="O93" i="33"/>
  <c r="M93" i="33"/>
  <c r="I93" i="33"/>
  <c r="AR68" i="33"/>
  <c r="AQ68" i="33"/>
  <c r="AP68" i="33"/>
  <c r="AL76" i="33"/>
  <c r="AM76" i="33" s="1"/>
  <c r="AI76" i="33"/>
  <c r="AJ76" i="33" s="1"/>
  <c r="AF76" i="33"/>
  <c r="AG76" i="33" s="1"/>
  <c r="AD76" i="33"/>
  <c r="AB76" i="33"/>
  <c r="Z76" i="33"/>
  <c r="X76" i="33"/>
  <c r="W76" i="33"/>
  <c r="U76" i="33"/>
  <c r="S76" i="33"/>
  <c r="O76" i="33"/>
  <c r="M76" i="33"/>
  <c r="I76" i="33"/>
  <c r="AR67" i="33"/>
  <c r="AQ67" i="33"/>
  <c r="AP67" i="33"/>
  <c r="AL75" i="33"/>
  <c r="AM75" i="33" s="1"/>
  <c r="AI75" i="33"/>
  <c r="AJ75" i="33" s="1"/>
  <c r="AF75" i="33"/>
  <c r="AG75" i="33" s="1"/>
  <c r="AD75" i="33"/>
  <c r="AB75" i="33"/>
  <c r="Z75" i="33"/>
  <c r="X75" i="33"/>
  <c r="W75" i="33"/>
  <c r="U75" i="33"/>
  <c r="S75" i="33"/>
  <c r="O75" i="33"/>
  <c r="M75" i="33"/>
  <c r="I75" i="33"/>
  <c r="AR66" i="33"/>
  <c r="AQ66" i="33"/>
  <c r="AP66" i="33"/>
  <c r="AL51" i="33"/>
  <c r="AM51" i="33" s="1"/>
  <c r="AI51" i="33"/>
  <c r="AJ51" i="33" s="1"/>
  <c r="AF51" i="33"/>
  <c r="AG51" i="33" s="1"/>
  <c r="AD51" i="33"/>
  <c r="AB51" i="33"/>
  <c r="Z51" i="33"/>
  <c r="X51" i="33"/>
  <c r="W51" i="33"/>
  <c r="U51" i="33"/>
  <c r="S51" i="33"/>
  <c r="O51" i="33"/>
  <c r="M51" i="33"/>
  <c r="I51" i="33"/>
  <c r="AR65" i="33"/>
  <c r="AQ65" i="33"/>
  <c r="AP65" i="33"/>
  <c r="AL25" i="33"/>
  <c r="AM25" i="33" s="1"/>
  <c r="AI25" i="33"/>
  <c r="AJ25" i="33" s="1"/>
  <c r="AF25" i="33"/>
  <c r="AG25" i="33" s="1"/>
  <c r="AD25" i="33"/>
  <c r="AB25" i="33"/>
  <c r="Z25" i="33"/>
  <c r="X25" i="33"/>
  <c r="W25" i="33"/>
  <c r="U25" i="33"/>
  <c r="S25" i="33"/>
  <c r="O25" i="33"/>
  <c r="M25" i="33"/>
  <c r="I25" i="33"/>
  <c r="AR64" i="33"/>
  <c r="AQ64" i="33"/>
  <c r="AP64" i="33"/>
  <c r="AL24" i="33"/>
  <c r="AM24" i="33" s="1"/>
  <c r="AI24" i="33"/>
  <c r="AJ24" i="33" s="1"/>
  <c r="AF24" i="33"/>
  <c r="AG24" i="33" s="1"/>
  <c r="AD24" i="33"/>
  <c r="AB24" i="33"/>
  <c r="Z24" i="33"/>
  <c r="X24" i="33"/>
  <c r="W24" i="33"/>
  <c r="U24" i="33"/>
  <c r="S24" i="33"/>
  <c r="O24" i="33"/>
  <c r="M24" i="33"/>
  <c r="I24" i="33"/>
  <c r="AR63" i="33"/>
  <c r="AQ63" i="33"/>
  <c r="AP63" i="33"/>
  <c r="AL15" i="33"/>
  <c r="AM15" i="33" s="1"/>
  <c r="AI15" i="33"/>
  <c r="AJ15" i="33" s="1"/>
  <c r="AF15" i="33"/>
  <c r="AG15" i="33" s="1"/>
  <c r="AD15" i="33"/>
  <c r="AB15" i="33"/>
  <c r="Z15" i="33"/>
  <c r="X15" i="33"/>
  <c r="W15" i="33"/>
  <c r="U15" i="33"/>
  <c r="S15" i="33"/>
  <c r="O15" i="33"/>
  <c r="M15" i="33"/>
  <c r="I15" i="33"/>
  <c r="AR62" i="33"/>
  <c r="AQ62" i="33"/>
  <c r="AP62" i="33"/>
  <c r="AL14" i="33"/>
  <c r="AM14" i="33" s="1"/>
  <c r="AI14" i="33"/>
  <c r="AJ14" i="33" s="1"/>
  <c r="AF14" i="33"/>
  <c r="AG14" i="33" s="1"/>
  <c r="AD14" i="33"/>
  <c r="AB14" i="33"/>
  <c r="Z14" i="33"/>
  <c r="X14" i="33"/>
  <c r="W14" i="33"/>
  <c r="U14" i="33"/>
  <c r="S14" i="33"/>
  <c r="O14" i="33"/>
  <c r="M14" i="33"/>
  <c r="I14" i="33"/>
  <c r="AR61" i="33"/>
  <c r="AQ61" i="33"/>
  <c r="AP61" i="33"/>
  <c r="AL13" i="33"/>
  <c r="AM13" i="33" s="1"/>
  <c r="AI13" i="33"/>
  <c r="AJ13" i="33" s="1"/>
  <c r="AF13" i="33"/>
  <c r="AG13" i="33" s="1"/>
  <c r="AD13" i="33"/>
  <c r="AB13" i="33"/>
  <c r="Z13" i="33"/>
  <c r="X13" i="33"/>
  <c r="W13" i="33"/>
  <c r="U13" i="33"/>
  <c r="S13" i="33"/>
  <c r="O13" i="33"/>
  <c r="M13" i="33"/>
  <c r="I13" i="33"/>
  <c r="AR60" i="33"/>
  <c r="AQ60" i="33"/>
  <c r="AP60" i="33"/>
  <c r="AL12" i="33"/>
  <c r="AM12" i="33" s="1"/>
  <c r="AI12" i="33"/>
  <c r="AJ12" i="33" s="1"/>
  <c r="AF12" i="33"/>
  <c r="AG12" i="33" s="1"/>
  <c r="AD12" i="33"/>
  <c r="AB12" i="33"/>
  <c r="Z12" i="33"/>
  <c r="X12" i="33"/>
  <c r="W12" i="33"/>
  <c r="U12" i="33"/>
  <c r="S12" i="33"/>
  <c r="O12" i="33"/>
  <c r="M12" i="33"/>
  <c r="I12" i="33"/>
  <c r="AR59" i="33"/>
  <c r="AQ59" i="33"/>
  <c r="AP59" i="33"/>
  <c r="AJ155" i="33"/>
  <c r="AG155" i="33"/>
  <c r="AD155" i="33"/>
  <c r="U155" i="33"/>
  <c r="S155" i="33"/>
  <c r="I155" i="33"/>
  <c r="AR58" i="33"/>
  <c r="AQ58" i="33"/>
  <c r="AP58" i="33"/>
  <c r="AL135" i="33"/>
  <c r="AM135" i="33" s="1"/>
  <c r="AI135" i="33"/>
  <c r="AJ135" i="33" s="1"/>
  <c r="AF135" i="33"/>
  <c r="AG135" i="33" s="1"/>
  <c r="AD135" i="33"/>
  <c r="AB135" i="33"/>
  <c r="Z135" i="33"/>
  <c r="X135" i="33"/>
  <c r="W135" i="33"/>
  <c r="U135" i="33"/>
  <c r="O135" i="33"/>
  <c r="M135" i="33"/>
  <c r="I135" i="33"/>
  <c r="AR57" i="33"/>
  <c r="AQ57" i="33"/>
  <c r="AP57" i="33"/>
  <c r="AL92" i="33"/>
  <c r="AM92" i="33" s="1"/>
  <c r="AI92" i="33"/>
  <c r="AJ92" i="33" s="1"/>
  <c r="AF92" i="33"/>
  <c r="AG92" i="33" s="1"/>
  <c r="AD92" i="33"/>
  <c r="AB92" i="33"/>
  <c r="Z92" i="33"/>
  <c r="X92" i="33"/>
  <c r="W92" i="33"/>
  <c r="U92" i="33"/>
  <c r="O92" i="33"/>
  <c r="M92" i="33"/>
  <c r="I92" i="33"/>
  <c r="AR56" i="33"/>
  <c r="AQ56" i="33"/>
  <c r="AP56" i="33"/>
  <c r="AL74" i="33"/>
  <c r="AM74" i="33" s="1"/>
  <c r="AI74" i="33"/>
  <c r="AJ74" i="33" s="1"/>
  <c r="AF74" i="33"/>
  <c r="AG74" i="33" s="1"/>
  <c r="AD74" i="33"/>
  <c r="AB74" i="33"/>
  <c r="Z74" i="33"/>
  <c r="X74" i="33"/>
  <c r="W74" i="33"/>
  <c r="U74" i="33"/>
  <c r="O74" i="33"/>
  <c r="M74" i="33"/>
  <c r="I74" i="33"/>
  <c r="AR55" i="33"/>
  <c r="AQ55" i="33"/>
  <c r="AP55" i="33"/>
  <c r="AL50" i="33"/>
  <c r="AM50" i="33" s="1"/>
  <c r="AI50" i="33"/>
  <c r="AJ50" i="33" s="1"/>
  <c r="AF50" i="33"/>
  <c r="AG50" i="33" s="1"/>
  <c r="AD50" i="33"/>
  <c r="AB50" i="33"/>
  <c r="Z50" i="33"/>
  <c r="X50" i="33"/>
  <c r="W50" i="33"/>
  <c r="U50" i="33"/>
  <c r="O50" i="33"/>
  <c r="M50" i="33"/>
  <c r="I50" i="33"/>
  <c r="AR54" i="33"/>
  <c r="AQ54" i="33"/>
  <c r="AP54" i="33"/>
  <c r="AL49" i="33"/>
  <c r="AM49" i="33" s="1"/>
  <c r="AI49" i="33"/>
  <c r="AJ49" i="33" s="1"/>
  <c r="AF49" i="33"/>
  <c r="AG49" i="33" s="1"/>
  <c r="AD49" i="33"/>
  <c r="AB49" i="33"/>
  <c r="Z49" i="33"/>
  <c r="X49" i="33"/>
  <c r="W49" i="33"/>
  <c r="U49" i="33"/>
  <c r="O49" i="33"/>
  <c r="M49" i="33"/>
  <c r="I49" i="33"/>
  <c r="AR53" i="33"/>
  <c r="AQ53" i="33"/>
  <c r="AP53" i="33"/>
  <c r="AL21" i="33"/>
  <c r="AM21" i="33" s="1"/>
  <c r="AI21" i="33"/>
  <c r="AJ21" i="33" s="1"/>
  <c r="AF21" i="33"/>
  <c r="AG21" i="33" s="1"/>
  <c r="AD21" i="33"/>
  <c r="AB21" i="33"/>
  <c r="Z21" i="33"/>
  <c r="X21" i="33"/>
  <c r="W21" i="33"/>
  <c r="U21" i="33"/>
  <c r="O21" i="33"/>
  <c r="M21" i="33"/>
  <c r="I21" i="33"/>
  <c r="AR52" i="33"/>
  <c r="AQ52" i="33"/>
  <c r="AP52" i="33"/>
  <c r="AL11" i="33"/>
  <c r="AM11" i="33" s="1"/>
  <c r="AI11" i="33"/>
  <c r="AJ11" i="33" s="1"/>
  <c r="AF11" i="33"/>
  <c r="AG11" i="33" s="1"/>
  <c r="AD11" i="33"/>
  <c r="AB11" i="33"/>
  <c r="Z11" i="33"/>
  <c r="X11" i="33"/>
  <c r="W11" i="33"/>
  <c r="U11" i="33"/>
  <c r="O11" i="33"/>
  <c r="M11" i="33"/>
  <c r="I11" i="33"/>
  <c r="AR51" i="33"/>
  <c r="AQ51" i="33"/>
  <c r="AP51" i="33"/>
  <c r="AL144" i="33"/>
  <c r="AM144" i="33" s="1"/>
  <c r="AI144" i="33"/>
  <c r="AJ144" i="33" s="1"/>
  <c r="AF144" i="33"/>
  <c r="AG144" i="33" s="1"/>
  <c r="AD144" i="33"/>
  <c r="AB144" i="33"/>
  <c r="Z144" i="33"/>
  <c r="X144" i="33"/>
  <c r="W144" i="33"/>
  <c r="U144" i="33"/>
  <c r="S144" i="33"/>
  <c r="O144" i="33"/>
  <c r="M144" i="33"/>
  <c r="I144" i="33"/>
  <c r="AR50" i="33"/>
  <c r="AQ50" i="33"/>
  <c r="AP50" i="33"/>
  <c r="AL110" i="33"/>
  <c r="AM110" i="33" s="1"/>
  <c r="AI110" i="33"/>
  <c r="AJ110" i="33" s="1"/>
  <c r="AF110" i="33"/>
  <c r="AG110" i="33" s="1"/>
  <c r="AD110" i="33"/>
  <c r="AB110" i="33"/>
  <c r="Z110" i="33"/>
  <c r="X110" i="33"/>
  <c r="W110" i="33"/>
  <c r="U110" i="33"/>
  <c r="S110" i="33"/>
  <c r="O110" i="33"/>
  <c r="M110" i="33"/>
  <c r="I110" i="33"/>
  <c r="AR49" i="33"/>
  <c r="AQ49" i="33"/>
  <c r="AP49" i="33"/>
  <c r="AL73" i="33"/>
  <c r="AM73" i="33" s="1"/>
  <c r="AI73" i="33"/>
  <c r="AJ73" i="33" s="1"/>
  <c r="AF73" i="33"/>
  <c r="AG73" i="33" s="1"/>
  <c r="AD73" i="33"/>
  <c r="AB73" i="33"/>
  <c r="Z73" i="33"/>
  <c r="X73" i="33"/>
  <c r="W73" i="33"/>
  <c r="U73" i="33"/>
  <c r="S73" i="33"/>
  <c r="O73" i="33"/>
  <c r="M73" i="33"/>
  <c r="I73" i="33"/>
  <c r="AR48" i="33"/>
  <c r="AQ48" i="33"/>
  <c r="AP48" i="33"/>
  <c r="AL72" i="33"/>
  <c r="AM72" i="33" s="1"/>
  <c r="AI72" i="33"/>
  <c r="AJ72" i="33" s="1"/>
  <c r="AF72" i="33"/>
  <c r="AG72" i="33" s="1"/>
  <c r="AD72" i="33"/>
  <c r="AB72" i="33"/>
  <c r="Z72" i="33"/>
  <c r="X72" i="33"/>
  <c r="W72" i="33"/>
  <c r="U72" i="33"/>
  <c r="S72" i="33"/>
  <c r="O72" i="33"/>
  <c r="M72" i="33"/>
  <c r="I72" i="33"/>
  <c r="AR47" i="33"/>
  <c r="AQ47" i="33"/>
  <c r="AP47" i="33"/>
  <c r="AL5" i="33"/>
  <c r="AM5" i="33" s="1"/>
  <c r="AI5" i="33"/>
  <c r="AJ5" i="33" s="1"/>
  <c r="AF5" i="33"/>
  <c r="AG5" i="33" s="1"/>
  <c r="AD5" i="33"/>
  <c r="AB5" i="33"/>
  <c r="Z5" i="33"/>
  <c r="X5" i="33"/>
  <c r="W5" i="33"/>
  <c r="U5" i="33"/>
  <c r="S5" i="33"/>
  <c r="O5" i="33"/>
  <c r="M5" i="33"/>
  <c r="I5" i="33"/>
  <c r="AR46" i="33"/>
  <c r="AQ46" i="33"/>
  <c r="AP46" i="33"/>
  <c r="AL134" i="33"/>
  <c r="AM134" i="33" s="1"/>
  <c r="AI134" i="33"/>
  <c r="AJ134" i="33" s="1"/>
  <c r="AF134" i="33"/>
  <c r="AG134" i="33" s="1"/>
  <c r="AD134" i="33"/>
  <c r="AB134" i="33"/>
  <c r="X134" i="33"/>
  <c r="W134" i="33"/>
  <c r="U134" i="33"/>
  <c r="S134" i="33"/>
  <c r="O134" i="33"/>
  <c r="M134" i="33"/>
  <c r="I134" i="33"/>
  <c r="AR45" i="33"/>
  <c r="AQ45" i="33"/>
  <c r="AP45" i="33"/>
  <c r="AL91" i="33"/>
  <c r="AM91" i="33" s="1"/>
  <c r="AI91" i="33"/>
  <c r="AJ91" i="33" s="1"/>
  <c r="AF91" i="33"/>
  <c r="AG91" i="33" s="1"/>
  <c r="AD91" i="33"/>
  <c r="AB91" i="33"/>
  <c r="Z91" i="33"/>
  <c r="X91" i="33"/>
  <c r="W91" i="33"/>
  <c r="U91" i="33"/>
  <c r="S91" i="33"/>
  <c r="O91" i="33"/>
  <c r="M91" i="33"/>
  <c r="I91" i="33"/>
  <c r="AR44" i="33"/>
  <c r="AQ44" i="33"/>
  <c r="AP44" i="33"/>
  <c r="AL10" i="33"/>
  <c r="AM10" i="33" s="1"/>
  <c r="AI10" i="33"/>
  <c r="AJ10" i="33" s="1"/>
  <c r="AF10" i="33"/>
  <c r="AG10" i="33" s="1"/>
  <c r="AD10" i="33"/>
  <c r="AB10" i="33"/>
  <c r="Z10" i="33"/>
  <c r="X10" i="33"/>
  <c r="W10" i="33"/>
  <c r="U10" i="33"/>
  <c r="S10" i="33"/>
  <c r="O10" i="33"/>
  <c r="M10" i="33"/>
  <c r="I10" i="33"/>
  <c r="AR43" i="33"/>
  <c r="AQ43" i="33"/>
  <c r="AP43" i="33"/>
  <c r="AL9" i="33"/>
  <c r="AM9" i="33" s="1"/>
  <c r="AI9" i="33"/>
  <c r="AJ9" i="33" s="1"/>
  <c r="AF9" i="33"/>
  <c r="AG9" i="33" s="1"/>
  <c r="AD9" i="33"/>
  <c r="AB9" i="33"/>
  <c r="Z9" i="33"/>
  <c r="X9" i="33"/>
  <c r="W9" i="33"/>
  <c r="U9" i="33"/>
  <c r="S9" i="33"/>
  <c r="O9" i="33"/>
  <c r="M9" i="33"/>
  <c r="I9" i="33"/>
  <c r="AR42" i="33"/>
  <c r="AQ42" i="33"/>
  <c r="AP42" i="33"/>
  <c r="AL151" i="33"/>
  <c r="AM151" i="33" s="1"/>
  <c r="AI151" i="33"/>
  <c r="AJ151" i="33" s="1"/>
  <c r="AF151" i="33"/>
  <c r="AG151" i="33" s="1"/>
  <c r="AD151" i="33"/>
  <c r="AB151" i="33"/>
  <c r="Z151" i="33"/>
  <c r="X151" i="33"/>
  <c r="W151" i="33"/>
  <c r="U151" i="33"/>
  <c r="S151" i="33"/>
  <c r="O151" i="33"/>
  <c r="M151" i="33"/>
  <c r="I151" i="33"/>
  <c r="AR41" i="33"/>
  <c r="AQ41" i="33"/>
  <c r="AP41" i="33"/>
  <c r="AL133" i="33"/>
  <c r="AM133" i="33" s="1"/>
  <c r="AI133" i="33"/>
  <c r="AJ133" i="33" s="1"/>
  <c r="AF133" i="33"/>
  <c r="AG133" i="33" s="1"/>
  <c r="AD133" i="33"/>
  <c r="AB133" i="33"/>
  <c r="Z133" i="33"/>
  <c r="X133" i="33"/>
  <c r="W133" i="33"/>
  <c r="U133" i="33"/>
  <c r="S133" i="33"/>
  <c r="O133" i="33"/>
  <c r="M133" i="33"/>
  <c r="I133" i="33"/>
  <c r="AR40" i="33"/>
  <c r="AQ40" i="33"/>
  <c r="AP40" i="33"/>
  <c r="AL132" i="33"/>
  <c r="AM132" i="33" s="1"/>
  <c r="AI132" i="33"/>
  <c r="AJ132" i="33" s="1"/>
  <c r="AF132" i="33"/>
  <c r="AG132" i="33" s="1"/>
  <c r="AD132" i="33"/>
  <c r="AB132" i="33"/>
  <c r="Z132" i="33"/>
  <c r="X132" i="33"/>
  <c r="W132" i="33"/>
  <c r="U132" i="33"/>
  <c r="S132" i="33"/>
  <c r="O132" i="33"/>
  <c r="M132" i="33"/>
  <c r="I132" i="33"/>
  <c r="AR39" i="33"/>
  <c r="AQ39" i="33"/>
  <c r="AP39" i="33"/>
  <c r="AL109" i="33"/>
  <c r="AM109" i="33" s="1"/>
  <c r="AI109" i="33"/>
  <c r="AJ109" i="33" s="1"/>
  <c r="AF109" i="33"/>
  <c r="AG109" i="33" s="1"/>
  <c r="AD109" i="33"/>
  <c r="AB109" i="33"/>
  <c r="Z109" i="33"/>
  <c r="X109" i="33"/>
  <c r="W109" i="33"/>
  <c r="U109" i="33"/>
  <c r="S109" i="33"/>
  <c r="O109" i="33"/>
  <c r="M109" i="33"/>
  <c r="I109" i="33"/>
  <c r="AR38" i="33"/>
  <c r="AQ38" i="33"/>
  <c r="AP38" i="33"/>
  <c r="AL71" i="33"/>
  <c r="AM71" i="33" s="1"/>
  <c r="AI71" i="33"/>
  <c r="AJ71" i="33" s="1"/>
  <c r="AF71" i="33"/>
  <c r="AG71" i="33" s="1"/>
  <c r="AD71" i="33"/>
  <c r="AB71" i="33"/>
  <c r="Z71" i="33"/>
  <c r="X71" i="33"/>
  <c r="W71" i="33"/>
  <c r="U71" i="33"/>
  <c r="S71" i="33"/>
  <c r="O71" i="33"/>
  <c r="M71" i="33"/>
  <c r="I71" i="33"/>
  <c r="AR37" i="33"/>
  <c r="AQ37" i="33"/>
  <c r="AP37" i="33"/>
  <c r="AL140" i="33"/>
  <c r="AM140" i="33" s="1"/>
  <c r="AI140" i="33"/>
  <c r="AJ140" i="33" s="1"/>
  <c r="AF140" i="33"/>
  <c r="AG140" i="33" s="1"/>
  <c r="AD140" i="33"/>
  <c r="AB140" i="33"/>
  <c r="Z140" i="33"/>
  <c r="X140" i="33"/>
  <c r="W140" i="33"/>
  <c r="U140" i="33"/>
  <c r="S140" i="33"/>
  <c r="O140" i="33"/>
  <c r="M140" i="33"/>
  <c r="I140" i="33"/>
  <c r="AR36" i="33"/>
  <c r="AQ36" i="33"/>
  <c r="AP36" i="33"/>
  <c r="AL123" i="33"/>
  <c r="AM123" i="33" s="1"/>
  <c r="AI123" i="33"/>
  <c r="AJ123" i="33" s="1"/>
  <c r="AF123" i="33"/>
  <c r="AG123" i="33" s="1"/>
  <c r="AD123" i="33"/>
  <c r="AB123" i="33"/>
  <c r="Z123" i="33"/>
  <c r="X123" i="33"/>
  <c r="W123" i="33"/>
  <c r="U123" i="33"/>
  <c r="S123" i="33"/>
  <c r="O123" i="33"/>
  <c r="M123" i="33"/>
  <c r="I123" i="33"/>
  <c r="AR35" i="33"/>
  <c r="AQ35" i="33"/>
  <c r="AP35" i="33"/>
  <c r="AL108" i="33"/>
  <c r="AM108" i="33" s="1"/>
  <c r="AI108" i="33"/>
  <c r="AJ108" i="33" s="1"/>
  <c r="AF108" i="33"/>
  <c r="AG108" i="33" s="1"/>
  <c r="AD108" i="33"/>
  <c r="AB108" i="33"/>
  <c r="Z108" i="33"/>
  <c r="X108" i="33"/>
  <c r="W108" i="33"/>
  <c r="U108" i="33"/>
  <c r="S108" i="33"/>
  <c r="O108" i="33"/>
  <c r="M108" i="33"/>
  <c r="I108" i="33"/>
  <c r="AR34" i="33"/>
  <c r="AQ34" i="33"/>
  <c r="AP34" i="33"/>
  <c r="AL90" i="33"/>
  <c r="AM90" i="33" s="1"/>
  <c r="AI90" i="33"/>
  <c r="AJ90" i="33" s="1"/>
  <c r="AF90" i="33"/>
  <c r="AG90" i="33" s="1"/>
  <c r="AD90" i="33"/>
  <c r="AB90" i="33"/>
  <c r="Z90" i="33"/>
  <c r="X90" i="33"/>
  <c r="W90" i="33"/>
  <c r="U90" i="33"/>
  <c r="S90" i="33"/>
  <c r="O90" i="33"/>
  <c r="M90" i="33"/>
  <c r="I90" i="33"/>
  <c r="AR33" i="33"/>
  <c r="AQ33" i="33"/>
  <c r="AP33" i="33"/>
  <c r="AL70" i="33"/>
  <c r="AM70" i="33" s="1"/>
  <c r="AI70" i="33"/>
  <c r="AJ70" i="33" s="1"/>
  <c r="AF70" i="33"/>
  <c r="AG70" i="33" s="1"/>
  <c r="AD70" i="33"/>
  <c r="AB70" i="33"/>
  <c r="Z70" i="33"/>
  <c r="X70" i="33"/>
  <c r="W70" i="33"/>
  <c r="U70" i="33"/>
  <c r="S70" i="33"/>
  <c r="O70" i="33"/>
  <c r="M70" i="33"/>
  <c r="I70" i="33"/>
  <c r="AR32" i="33"/>
  <c r="AQ32" i="33"/>
  <c r="AP32" i="33"/>
  <c r="AL69" i="33"/>
  <c r="AM69" i="33" s="1"/>
  <c r="AI69" i="33"/>
  <c r="AJ69" i="33" s="1"/>
  <c r="AF69" i="33"/>
  <c r="AG69" i="33" s="1"/>
  <c r="AD69" i="33"/>
  <c r="AB69" i="33"/>
  <c r="Z69" i="33"/>
  <c r="X69" i="33"/>
  <c r="W69" i="33"/>
  <c r="U69" i="33"/>
  <c r="S69" i="33"/>
  <c r="O69" i="33"/>
  <c r="M69" i="33"/>
  <c r="I69" i="33"/>
  <c r="AR31" i="33"/>
  <c r="AQ31" i="33"/>
  <c r="AP31" i="33"/>
  <c r="AL68" i="33"/>
  <c r="AM68" i="33" s="1"/>
  <c r="AI68" i="33"/>
  <c r="AJ68" i="33" s="1"/>
  <c r="AF68" i="33"/>
  <c r="AG68" i="33" s="1"/>
  <c r="AD68" i="33"/>
  <c r="AB68" i="33"/>
  <c r="Z68" i="33"/>
  <c r="X68" i="33"/>
  <c r="W68" i="33"/>
  <c r="U68" i="33"/>
  <c r="S68" i="33"/>
  <c r="O68" i="33"/>
  <c r="M68" i="33"/>
  <c r="I68" i="33"/>
  <c r="AR30" i="33"/>
  <c r="AQ30" i="33"/>
  <c r="AP30" i="33"/>
  <c r="AL48" i="33"/>
  <c r="AM48" i="33" s="1"/>
  <c r="AI48" i="33"/>
  <c r="AJ48" i="33" s="1"/>
  <c r="AF48" i="33"/>
  <c r="AG48" i="33" s="1"/>
  <c r="AD48" i="33"/>
  <c r="AB48" i="33"/>
  <c r="Z48" i="33"/>
  <c r="X48" i="33"/>
  <c r="W48" i="33"/>
  <c r="U48" i="33"/>
  <c r="S48" i="33"/>
  <c r="O48" i="33"/>
  <c r="M48" i="33"/>
  <c r="I48" i="33"/>
  <c r="AR29" i="33"/>
  <c r="AQ29" i="33"/>
  <c r="AP29" i="33"/>
  <c r="AL47" i="33"/>
  <c r="AM47" i="33" s="1"/>
  <c r="AI47" i="33"/>
  <c r="AJ47" i="33" s="1"/>
  <c r="AF47" i="33"/>
  <c r="AG47" i="33" s="1"/>
  <c r="AD47" i="33"/>
  <c r="AB47" i="33"/>
  <c r="Z47" i="33"/>
  <c r="X47" i="33"/>
  <c r="W47" i="33"/>
  <c r="U47" i="33"/>
  <c r="S47" i="33"/>
  <c r="O47" i="33"/>
  <c r="M47" i="33"/>
  <c r="I47" i="33"/>
  <c r="AR28" i="33"/>
  <c r="AQ28" i="33"/>
  <c r="AP28" i="33"/>
  <c r="AL46" i="33"/>
  <c r="AM46" i="33" s="1"/>
  <c r="AI46" i="33"/>
  <c r="AJ46" i="33" s="1"/>
  <c r="AF46" i="33"/>
  <c r="AG46" i="33" s="1"/>
  <c r="AD46" i="33"/>
  <c r="AB46" i="33"/>
  <c r="Z46" i="33"/>
  <c r="X46" i="33"/>
  <c r="W46" i="33"/>
  <c r="U46" i="33"/>
  <c r="S46" i="33"/>
  <c r="O46" i="33"/>
  <c r="M46" i="33"/>
  <c r="I46" i="33"/>
  <c r="AR27" i="33"/>
  <c r="AQ27" i="33"/>
  <c r="AP27" i="33"/>
  <c r="AL45" i="33"/>
  <c r="AM45" i="33" s="1"/>
  <c r="AI45" i="33"/>
  <c r="AJ45" i="33" s="1"/>
  <c r="AF45" i="33"/>
  <c r="AG45" i="33" s="1"/>
  <c r="AD45" i="33"/>
  <c r="AB45" i="33"/>
  <c r="Z45" i="33"/>
  <c r="X45" i="33"/>
  <c r="W45" i="33"/>
  <c r="U45" i="33"/>
  <c r="S45" i="33"/>
  <c r="O45" i="33"/>
  <c r="M45" i="33"/>
  <c r="I45" i="33"/>
  <c r="AR26" i="33"/>
  <c r="AQ26" i="33"/>
  <c r="AP26" i="33"/>
  <c r="AL4" i="33"/>
  <c r="AM4" i="33" s="1"/>
  <c r="AI4" i="33"/>
  <c r="AJ4" i="33" s="1"/>
  <c r="AF4" i="33"/>
  <c r="AG4" i="33" s="1"/>
  <c r="AD4" i="33"/>
  <c r="AB4" i="33"/>
  <c r="Z4" i="33"/>
  <c r="X4" i="33"/>
  <c r="W4" i="33"/>
  <c r="U4" i="33"/>
  <c r="S4" i="33"/>
  <c r="O4" i="33"/>
  <c r="M4" i="33"/>
  <c r="I4" i="33"/>
  <c r="AR25" i="33"/>
  <c r="AQ25" i="33"/>
  <c r="AP25" i="33"/>
  <c r="AL122" i="33"/>
  <c r="AM122" i="33" s="1"/>
  <c r="AI122" i="33"/>
  <c r="AJ122" i="33" s="1"/>
  <c r="AF122" i="33"/>
  <c r="AG122" i="33" s="1"/>
  <c r="AD122" i="33"/>
  <c r="AB122" i="33"/>
  <c r="Z122" i="33"/>
  <c r="X122" i="33"/>
  <c r="W122" i="33"/>
  <c r="U122" i="33"/>
  <c r="S122" i="33"/>
  <c r="O122" i="33"/>
  <c r="M122" i="33"/>
  <c r="I122" i="33"/>
  <c r="AR24" i="33"/>
  <c r="AQ24" i="33"/>
  <c r="AP24" i="33"/>
  <c r="AL107" i="33"/>
  <c r="AM107" i="33" s="1"/>
  <c r="AI107" i="33"/>
  <c r="AJ107" i="33" s="1"/>
  <c r="AF107" i="33"/>
  <c r="AG107" i="33" s="1"/>
  <c r="AD107" i="33"/>
  <c r="AB107" i="33"/>
  <c r="Z107" i="33"/>
  <c r="X107" i="33"/>
  <c r="W107" i="33"/>
  <c r="U107" i="33"/>
  <c r="S107" i="33"/>
  <c r="O107" i="33"/>
  <c r="M107" i="33"/>
  <c r="I107" i="33"/>
  <c r="AR23" i="33"/>
  <c r="AQ23" i="33"/>
  <c r="AP23" i="33"/>
  <c r="AL89" i="33"/>
  <c r="AM89" i="33" s="1"/>
  <c r="AI89" i="33"/>
  <c r="AJ89" i="33" s="1"/>
  <c r="AF89" i="33"/>
  <c r="AG89" i="33" s="1"/>
  <c r="AD89" i="33"/>
  <c r="AB89" i="33"/>
  <c r="Z89" i="33"/>
  <c r="X89" i="33"/>
  <c r="W89" i="33"/>
  <c r="U89" i="33"/>
  <c r="S89" i="33"/>
  <c r="O89" i="33"/>
  <c r="M89" i="33"/>
  <c r="I89" i="33"/>
  <c r="AR22" i="33"/>
  <c r="AQ22" i="33"/>
  <c r="AP22" i="33"/>
  <c r="AL44" i="33"/>
  <c r="AM44" i="33" s="1"/>
  <c r="AI44" i="33"/>
  <c r="AJ44" i="33" s="1"/>
  <c r="AF44" i="33"/>
  <c r="AG44" i="33" s="1"/>
  <c r="AD44" i="33"/>
  <c r="AB44" i="33"/>
  <c r="Z44" i="33"/>
  <c r="X44" i="33"/>
  <c r="W44" i="33"/>
  <c r="U44" i="33"/>
  <c r="S44" i="33"/>
  <c r="O44" i="33"/>
  <c r="M44" i="33"/>
  <c r="I44" i="33"/>
  <c r="AR21" i="33"/>
  <c r="AQ21" i="33"/>
  <c r="AP21" i="33"/>
  <c r="AL43" i="33"/>
  <c r="AM43" i="33" s="1"/>
  <c r="AI43" i="33"/>
  <c r="AJ43" i="33" s="1"/>
  <c r="AF43" i="33"/>
  <c r="AG43" i="33" s="1"/>
  <c r="AD43" i="33"/>
  <c r="AB43" i="33"/>
  <c r="Z43" i="33"/>
  <c r="X43" i="33"/>
  <c r="W43" i="33"/>
  <c r="U43" i="33"/>
  <c r="S43" i="33"/>
  <c r="O43" i="33"/>
  <c r="M43" i="33"/>
  <c r="I43" i="33"/>
  <c r="AR20" i="33"/>
  <c r="AQ20" i="33"/>
  <c r="AP20" i="33"/>
  <c r="AL42" i="33"/>
  <c r="AM42" i="33" s="1"/>
  <c r="AI42" i="33"/>
  <c r="AJ42" i="33" s="1"/>
  <c r="AF42" i="33"/>
  <c r="AG42" i="33" s="1"/>
  <c r="AD42" i="33"/>
  <c r="AB42" i="33"/>
  <c r="Z42" i="33"/>
  <c r="X42" i="33"/>
  <c r="W42" i="33"/>
  <c r="U42" i="33"/>
  <c r="S42" i="33"/>
  <c r="O42" i="33"/>
  <c r="M42" i="33"/>
  <c r="I42" i="33"/>
  <c r="AR19" i="33"/>
  <c r="AQ19" i="33"/>
  <c r="AP19" i="33"/>
  <c r="AL23" i="33"/>
  <c r="AM23" i="33" s="1"/>
  <c r="AI23" i="33"/>
  <c r="AJ23" i="33" s="1"/>
  <c r="AF23" i="33"/>
  <c r="AG23" i="33" s="1"/>
  <c r="AD23" i="33"/>
  <c r="AB23" i="33"/>
  <c r="Z23" i="33"/>
  <c r="X23" i="33"/>
  <c r="W23" i="33"/>
  <c r="U23" i="33"/>
  <c r="S23" i="33"/>
  <c r="O23" i="33"/>
  <c r="M23" i="33"/>
  <c r="I23" i="33"/>
  <c r="AR18" i="33"/>
  <c r="AQ18" i="33"/>
  <c r="AP18" i="33"/>
  <c r="AL22" i="33"/>
  <c r="AM22" i="33" s="1"/>
  <c r="AI22" i="33"/>
  <c r="AJ22" i="33" s="1"/>
  <c r="AF22" i="33"/>
  <c r="AG22" i="33" s="1"/>
  <c r="AD22" i="33"/>
  <c r="AB22" i="33"/>
  <c r="Z22" i="33"/>
  <c r="X22" i="33"/>
  <c r="W22" i="33"/>
  <c r="U22" i="33"/>
  <c r="S22" i="33"/>
  <c r="O22" i="33"/>
  <c r="M22" i="33"/>
  <c r="I22" i="33"/>
  <c r="AR17" i="33"/>
  <c r="AQ17" i="33"/>
  <c r="AP17" i="33"/>
  <c r="AL8" i="33"/>
  <c r="AM8" i="33" s="1"/>
  <c r="AI8" i="33"/>
  <c r="AJ8" i="33" s="1"/>
  <c r="AF8" i="33"/>
  <c r="AG8" i="33" s="1"/>
  <c r="AD8" i="33"/>
  <c r="AB8" i="33"/>
  <c r="Z8" i="33"/>
  <c r="X8" i="33"/>
  <c r="W8" i="33"/>
  <c r="U8" i="33"/>
  <c r="S8" i="33"/>
  <c r="O8" i="33"/>
  <c r="M8" i="33"/>
  <c r="I8" i="33"/>
  <c r="AR16" i="33"/>
  <c r="AQ16" i="33"/>
  <c r="AP16" i="33"/>
  <c r="AL131" i="33"/>
  <c r="AM131" i="33" s="1"/>
  <c r="AI131" i="33"/>
  <c r="AJ131" i="33" s="1"/>
  <c r="AF131" i="33"/>
  <c r="AG131" i="33" s="1"/>
  <c r="AD131" i="33"/>
  <c r="AB131" i="33"/>
  <c r="Z131" i="33"/>
  <c r="X131" i="33"/>
  <c r="W131" i="33"/>
  <c r="U131" i="33"/>
  <c r="S131" i="33"/>
  <c r="O131" i="33"/>
  <c r="M131" i="33"/>
  <c r="I131" i="33"/>
  <c r="AR15" i="33"/>
  <c r="AQ15" i="33"/>
  <c r="AP15" i="33"/>
  <c r="AL130" i="33"/>
  <c r="AM130" i="33" s="1"/>
  <c r="AI130" i="33"/>
  <c r="AJ130" i="33" s="1"/>
  <c r="AF130" i="33"/>
  <c r="AG130" i="33" s="1"/>
  <c r="AD130" i="33"/>
  <c r="AB130" i="33"/>
  <c r="Z130" i="33"/>
  <c r="X130" i="33"/>
  <c r="W130" i="33"/>
  <c r="U130" i="33"/>
  <c r="S130" i="33"/>
  <c r="O130" i="33"/>
  <c r="M130" i="33"/>
  <c r="I130" i="33"/>
  <c r="AR14" i="33"/>
  <c r="AQ14" i="33"/>
  <c r="AP14" i="33"/>
  <c r="AL129" i="33"/>
  <c r="AM129" i="33" s="1"/>
  <c r="AI129" i="33"/>
  <c r="AJ129" i="33" s="1"/>
  <c r="AF129" i="33"/>
  <c r="AG129" i="33" s="1"/>
  <c r="AD129" i="33"/>
  <c r="AB129" i="33"/>
  <c r="Z129" i="33"/>
  <c r="X129" i="33"/>
  <c r="W129" i="33"/>
  <c r="U129" i="33"/>
  <c r="S129" i="33"/>
  <c r="O129" i="33"/>
  <c r="M129" i="33"/>
  <c r="I129" i="33"/>
  <c r="AR13" i="33"/>
  <c r="AQ13" i="33"/>
  <c r="AP13" i="33"/>
  <c r="AL128" i="33"/>
  <c r="AM128" i="33" s="1"/>
  <c r="AI128" i="33"/>
  <c r="AJ128" i="33" s="1"/>
  <c r="AF128" i="33"/>
  <c r="AG128" i="33" s="1"/>
  <c r="AD128" i="33"/>
  <c r="AB128" i="33"/>
  <c r="Z128" i="33"/>
  <c r="X128" i="33"/>
  <c r="W128" i="33"/>
  <c r="U128" i="33"/>
  <c r="S128" i="33"/>
  <c r="O128" i="33"/>
  <c r="M128" i="33"/>
  <c r="I128" i="33"/>
  <c r="AR12" i="33"/>
  <c r="AQ12" i="33"/>
  <c r="AP12" i="33"/>
  <c r="AL106" i="33"/>
  <c r="AM106" i="33" s="1"/>
  <c r="AI106" i="33"/>
  <c r="AJ106" i="33" s="1"/>
  <c r="AF106" i="33"/>
  <c r="AG106" i="33" s="1"/>
  <c r="AD106" i="33"/>
  <c r="AB106" i="33"/>
  <c r="Z106" i="33"/>
  <c r="X106" i="33"/>
  <c r="W106" i="33"/>
  <c r="U106" i="33"/>
  <c r="S106" i="33"/>
  <c r="O106" i="33"/>
  <c r="M106" i="33"/>
  <c r="I106" i="33"/>
  <c r="AR11" i="33"/>
  <c r="AQ11" i="33"/>
  <c r="AP11" i="33"/>
  <c r="AL67" i="33"/>
  <c r="AM67" i="33" s="1"/>
  <c r="AI67" i="33"/>
  <c r="AJ67" i="33" s="1"/>
  <c r="AF67" i="33"/>
  <c r="AG67" i="33" s="1"/>
  <c r="AD67" i="33"/>
  <c r="AB67" i="33"/>
  <c r="Z67" i="33"/>
  <c r="X67" i="33"/>
  <c r="W67" i="33"/>
  <c r="U67" i="33"/>
  <c r="S67" i="33"/>
  <c r="O67" i="33"/>
  <c r="M67" i="33"/>
  <c r="I67" i="33"/>
  <c r="AR10" i="33"/>
  <c r="AQ10" i="33"/>
  <c r="AP10" i="33"/>
  <c r="AL143" i="33"/>
  <c r="AM143" i="33" s="1"/>
  <c r="AI143" i="33"/>
  <c r="AJ143" i="33" s="1"/>
  <c r="AF143" i="33"/>
  <c r="AG143" i="33" s="1"/>
  <c r="AD143" i="33"/>
  <c r="AB143" i="33"/>
  <c r="Z143" i="33"/>
  <c r="X143" i="33"/>
  <c r="W143" i="33"/>
  <c r="U143" i="33"/>
  <c r="S143" i="33"/>
  <c r="O143" i="33"/>
  <c r="M143" i="33"/>
  <c r="I143" i="33"/>
  <c r="AR9" i="33"/>
  <c r="AQ9" i="33"/>
  <c r="AP9" i="33"/>
  <c r="AL105" i="33"/>
  <c r="AM105" i="33" s="1"/>
  <c r="AI105" i="33"/>
  <c r="AJ105" i="33" s="1"/>
  <c r="AF105" i="33"/>
  <c r="AG105" i="33" s="1"/>
  <c r="AD105" i="33"/>
  <c r="AB105" i="33"/>
  <c r="Z105" i="33"/>
  <c r="X105" i="33"/>
  <c r="W105" i="33"/>
  <c r="U105" i="33"/>
  <c r="S105" i="33"/>
  <c r="O105" i="33"/>
  <c r="M105" i="33"/>
  <c r="I105" i="33"/>
  <c r="AR8" i="33"/>
  <c r="AQ8" i="33"/>
  <c r="AP8" i="33"/>
  <c r="AL66" i="33"/>
  <c r="AM66" i="33" s="1"/>
  <c r="AI66" i="33"/>
  <c r="AJ66" i="33" s="1"/>
  <c r="AF66" i="33"/>
  <c r="AG66" i="33" s="1"/>
  <c r="AD66" i="33"/>
  <c r="AB66" i="33"/>
  <c r="Z66" i="33"/>
  <c r="X66" i="33"/>
  <c r="W66" i="33"/>
  <c r="U66" i="33"/>
  <c r="S66" i="33"/>
  <c r="O66" i="33"/>
  <c r="M66" i="33"/>
  <c r="I66" i="33"/>
  <c r="AR7" i="33"/>
  <c r="AQ7" i="33"/>
  <c r="AP7" i="33"/>
  <c r="AL65" i="33"/>
  <c r="AM65" i="33" s="1"/>
  <c r="AI65" i="33"/>
  <c r="AJ65" i="33" s="1"/>
  <c r="AF65" i="33"/>
  <c r="AG65" i="33" s="1"/>
  <c r="AD65" i="33"/>
  <c r="AB65" i="33"/>
  <c r="Z65" i="33"/>
  <c r="X65" i="33"/>
  <c r="W65" i="33"/>
  <c r="U65" i="33"/>
  <c r="S65" i="33"/>
  <c r="O65" i="33"/>
  <c r="M65" i="33"/>
  <c r="I65" i="33"/>
  <c r="AR6" i="33"/>
  <c r="AQ6" i="33"/>
  <c r="AP6" i="33"/>
  <c r="AL64" i="33"/>
  <c r="AM64" i="33" s="1"/>
  <c r="AI64" i="33"/>
  <c r="AJ64" i="33" s="1"/>
  <c r="AF64" i="33"/>
  <c r="AG64" i="33" s="1"/>
  <c r="AD64" i="33"/>
  <c r="AB64" i="33"/>
  <c r="Z64" i="33"/>
  <c r="X64" i="33"/>
  <c r="W64" i="33"/>
  <c r="U64" i="33"/>
  <c r="S64" i="33"/>
  <c r="O64" i="33"/>
  <c r="M64" i="33"/>
  <c r="I64" i="33"/>
  <c r="AR5" i="33"/>
  <c r="AQ5" i="33"/>
  <c r="AP5" i="33"/>
  <c r="AL41" i="33"/>
  <c r="AM41" i="33" s="1"/>
  <c r="AI41" i="33"/>
  <c r="AJ41" i="33" s="1"/>
  <c r="AF41" i="33"/>
  <c r="AG41" i="33" s="1"/>
  <c r="AD41" i="33"/>
  <c r="AB41" i="33"/>
  <c r="Z41" i="33"/>
  <c r="X41" i="33"/>
  <c r="W41" i="33"/>
  <c r="U41" i="33"/>
  <c r="S41" i="33"/>
  <c r="O41" i="33"/>
  <c r="M41" i="33"/>
  <c r="I41" i="33"/>
  <c r="AR4" i="33"/>
  <c r="AQ4" i="33"/>
  <c r="AP4" i="33"/>
  <c r="AL7" i="33"/>
  <c r="AM7" i="33" s="1"/>
  <c r="AI7" i="33"/>
  <c r="AJ7" i="33" s="1"/>
  <c r="AF7" i="33"/>
  <c r="AG7" i="33" s="1"/>
  <c r="AD7" i="33"/>
  <c r="AB7" i="33"/>
  <c r="Z7" i="33"/>
  <c r="X7" i="33"/>
  <c r="W7" i="33"/>
  <c r="U7" i="33"/>
  <c r="S7" i="33"/>
  <c r="O7" i="33"/>
  <c r="M7" i="33"/>
  <c r="I7" i="33"/>
  <c r="AL34" i="12"/>
  <c r="AM34" i="12" s="1"/>
  <c r="AI34" i="12"/>
  <c r="AJ34" i="12" s="1"/>
  <c r="AF34" i="12"/>
  <c r="AG34" i="12" s="1"/>
  <c r="AD34" i="12"/>
  <c r="AB34" i="12"/>
  <c r="Z34" i="12"/>
  <c r="X34" i="12"/>
  <c r="W34" i="12"/>
  <c r="M34" i="12"/>
  <c r="O34" i="12"/>
  <c r="AN2" i="37"/>
  <c r="W4" i="37"/>
  <c r="S34" i="12"/>
  <c r="AN5" i="33" l="1"/>
  <c r="AN124" i="33"/>
  <c r="AN139" i="33"/>
  <c r="AN22" i="33"/>
  <c r="AN47" i="33"/>
  <c r="AN111" i="33"/>
  <c r="AN84" i="33"/>
  <c r="AN67" i="33"/>
  <c r="AN7" i="33"/>
  <c r="AN66" i="33"/>
  <c r="AN89" i="33"/>
  <c r="AN69" i="33"/>
  <c r="AN70" i="33"/>
  <c r="AN71" i="33"/>
  <c r="AN14" i="33"/>
  <c r="AN15" i="33"/>
  <c r="AN51" i="33"/>
  <c r="AN75" i="33"/>
  <c r="AN27" i="33"/>
  <c r="AN148" i="33"/>
  <c r="AN54" i="33"/>
  <c r="AN125" i="33"/>
  <c r="AN137" i="33"/>
  <c r="AN156" i="33"/>
  <c r="AN82" i="33"/>
  <c r="AN113" i="33"/>
  <c r="AN17" i="33"/>
  <c r="AN33" i="33"/>
  <c r="AN83" i="33"/>
  <c r="AN85" i="33"/>
  <c r="AN114" i="33"/>
  <c r="AN108" i="33"/>
  <c r="AN132" i="33"/>
  <c r="AN9" i="33"/>
  <c r="AN13" i="33"/>
  <c r="AN25" i="33"/>
  <c r="AN93" i="33"/>
  <c r="AN28" i="33"/>
  <c r="AN97" i="33"/>
  <c r="AN136" i="33"/>
  <c r="AN80" i="33"/>
  <c r="AN19" i="33"/>
  <c r="AN32" i="33"/>
  <c r="AN59" i="33"/>
  <c r="AN98" i="33"/>
  <c r="AN100" i="33"/>
  <c r="AN118" i="33"/>
  <c r="AN146" i="33"/>
  <c r="AN23" i="33"/>
  <c r="AN65" i="33"/>
  <c r="AN129" i="33"/>
  <c r="AN130" i="33"/>
  <c r="AN122" i="33"/>
  <c r="AN68" i="33"/>
  <c r="AN73" i="33"/>
  <c r="AN49" i="33"/>
  <c r="AN135" i="33"/>
  <c r="AN155" i="33"/>
  <c r="AN95" i="33"/>
  <c r="AN142" i="33"/>
  <c r="AN78" i="33"/>
  <c r="AN56" i="33"/>
  <c r="AN127" i="33"/>
  <c r="AN34" i="33"/>
  <c r="AN58" i="33"/>
  <c r="AN63" i="33"/>
  <c r="AN115" i="33"/>
  <c r="AN117" i="33"/>
  <c r="AN88" i="33"/>
  <c r="AN41" i="33"/>
  <c r="AN64" i="33"/>
  <c r="AN45" i="33"/>
  <c r="AN109" i="33"/>
  <c r="AN21" i="33"/>
  <c r="AN12" i="33"/>
  <c r="AN24" i="33"/>
  <c r="AN76" i="33"/>
  <c r="AN77" i="33"/>
  <c r="AN29" i="33"/>
  <c r="AN6" i="33"/>
  <c r="AN112" i="33"/>
  <c r="AN30" i="33"/>
  <c r="AN16" i="33"/>
  <c r="AN18" i="33"/>
  <c r="AN60" i="33"/>
  <c r="AN62" i="33"/>
  <c r="AN86" i="33"/>
  <c r="AN119" i="33"/>
  <c r="AN31" i="33"/>
  <c r="AN99" i="33"/>
  <c r="AN121" i="33"/>
  <c r="AN57" i="33"/>
  <c r="AN116" i="33"/>
  <c r="AN61" i="33"/>
  <c r="AN153" i="33"/>
  <c r="AN152" i="33"/>
  <c r="AN81" i="33"/>
  <c r="AN79" i="33"/>
  <c r="AN55" i="33"/>
  <c r="AN126" i="33"/>
  <c r="AN150" i="33"/>
  <c r="AN149" i="33"/>
  <c r="AN96" i="33"/>
  <c r="AN141" i="33"/>
  <c r="AN53" i="33"/>
  <c r="AN52" i="33"/>
  <c r="AN26" i="33"/>
  <c r="AN145" i="33"/>
  <c r="AN94" i="33"/>
  <c r="AN104" i="33"/>
  <c r="AN92" i="33"/>
  <c r="AN11" i="33"/>
  <c r="AN74" i="33"/>
  <c r="AN50" i="33"/>
  <c r="AN72" i="33"/>
  <c r="AN110" i="33"/>
  <c r="AN144" i="33"/>
  <c r="AN134" i="33"/>
  <c r="AN10" i="33"/>
  <c r="AN91" i="33"/>
  <c r="AN133" i="33"/>
  <c r="AN151" i="33"/>
  <c r="AN90" i="33"/>
  <c r="AN48" i="33"/>
  <c r="AN46" i="33"/>
  <c r="AN4" i="33"/>
  <c r="AN123" i="33"/>
  <c r="AN140" i="33"/>
  <c r="AN107" i="33"/>
  <c r="AN42" i="33"/>
  <c r="AN43" i="33"/>
  <c r="AN8" i="33"/>
  <c r="AN44" i="33"/>
  <c r="AN131" i="33"/>
  <c r="AN106" i="33"/>
  <c r="AN128" i="33"/>
  <c r="AN105" i="33"/>
  <c r="AN143" i="33"/>
  <c r="AN34" i="12"/>
  <c r="AL4" i="37"/>
  <c r="AM4" i="37" s="1"/>
  <c r="AI4" i="37"/>
  <c r="AJ4" i="37" s="1"/>
  <c r="AF4" i="37"/>
  <c r="AG4" i="37" s="1"/>
  <c r="AD4" i="37"/>
  <c r="AB4" i="37"/>
  <c r="Z4" i="37"/>
  <c r="X4" i="37"/>
  <c r="U4" i="37"/>
  <c r="S4" i="37"/>
  <c r="O4" i="37"/>
  <c r="M4" i="37"/>
  <c r="I4" i="37"/>
  <c r="AN4" i="37" s="1"/>
  <c r="Z9" i="10"/>
  <c r="S9" i="10"/>
  <c r="AP12" i="13"/>
  <c r="AQ12" i="13"/>
  <c r="AR12" i="13"/>
  <c r="AL12" i="13"/>
  <c r="AM12" i="13" s="1"/>
  <c r="AI12" i="13"/>
  <c r="AJ12" i="13" s="1"/>
  <c r="AF12" i="13"/>
  <c r="AG12" i="13" s="1"/>
  <c r="AD12" i="13"/>
  <c r="AB12" i="13"/>
  <c r="Z12" i="13"/>
  <c r="W12" i="13"/>
  <c r="X12" i="13"/>
  <c r="U12" i="13"/>
  <c r="S12" i="13"/>
  <c r="O12" i="13"/>
  <c r="M12" i="13"/>
  <c r="I12" i="13"/>
  <c r="AN12" i="13" l="1"/>
  <c r="W8" i="6"/>
  <c r="W7" i="6"/>
  <c r="X7" i="6"/>
  <c r="X8" i="6"/>
  <c r="Z8" i="6"/>
  <c r="AD5" i="5"/>
  <c r="AB5" i="5" l="1"/>
  <c r="AM7" i="5"/>
  <c r="AJ7" i="5"/>
  <c r="AG7" i="5"/>
  <c r="AD7" i="5"/>
  <c r="AB7" i="5"/>
  <c r="U7" i="5"/>
  <c r="S7" i="5"/>
  <c r="M7" i="5"/>
  <c r="I7" i="5"/>
  <c r="AL4" i="5"/>
  <c r="AM4" i="5" s="1"/>
  <c r="AI4" i="5"/>
  <c r="AJ4" i="5" s="1"/>
  <c r="AF4" i="5"/>
  <c r="AG4" i="5" s="1"/>
  <c r="AD4" i="5"/>
  <c r="AB4" i="5"/>
  <c r="Z4" i="5"/>
  <c r="X4" i="5"/>
  <c r="W4" i="5"/>
  <c r="U4" i="5"/>
  <c r="S4" i="5"/>
  <c r="O4" i="5"/>
  <c r="M4" i="5"/>
  <c r="I4" i="5"/>
  <c r="AM6" i="5"/>
  <c r="AJ6" i="5"/>
  <c r="AD6" i="5"/>
  <c r="AB6" i="5"/>
  <c r="U6" i="5"/>
  <c r="S6" i="5"/>
  <c r="M6" i="5"/>
  <c r="I6" i="5"/>
  <c r="AL5" i="5"/>
  <c r="AM5" i="5" s="1"/>
  <c r="AI5" i="5"/>
  <c r="AJ5" i="5" s="1"/>
  <c r="AF5" i="5"/>
  <c r="AG5" i="5" s="1"/>
  <c r="Z5" i="5"/>
  <c r="X5" i="5"/>
  <c r="W5" i="5"/>
  <c r="U5" i="5"/>
  <c r="S5" i="5"/>
  <c r="O5" i="5"/>
  <c r="M5" i="5"/>
  <c r="I5" i="5"/>
  <c r="AN2" i="5"/>
  <c r="AN5" i="5" l="1"/>
  <c r="AO5" i="5" s="1"/>
  <c r="AN6" i="5"/>
  <c r="AO6" i="5" s="1"/>
  <c r="AN4" i="5"/>
  <c r="AO4" i="5" s="1"/>
  <c r="AN7" i="5"/>
  <c r="AO7" i="5" s="1"/>
  <c r="AN2" i="33" l="1"/>
  <c r="AO101" i="33" l="1"/>
  <c r="AO158" i="33"/>
  <c r="AO120" i="33"/>
  <c r="AO102" i="33"/>
  <c r="AO87" i="33"/>
  <c r="AO157" i="33"/>
  <c r="AO37" i="33"/>
  <c r="AO35" i="33"/>
  <c r="AO147" i="33"/>
  <c r="AO39" i="33"/>
  <c r="AO20" i="33"/>
  <c r="AO9" i="33"/>
  <c r="AO97" i="33"/>
  <c r="AO98" i="33"/>
  <c r="AO129" i="33"/>
  <c r="AO73" i="33"/>
  <c r="AO95" i="33"/>
  <c r="AO127" i="33"/>
  <c r="AO115" i="33"/>
  <c r="AO23" i="33"/>
  <c r="AO93" i="33"/>
  <c r="AO32" i="33"/>
  <c r="AO64" i="33"/>
  <c r="AO21" i="33"/>
  <c r="AO77" i="33"/>
  <c r="AO112" i="33"/>
  <c r="AO60" i="33"/>
  <c r="AO119" i="33"/>
  <c r="AO132" i="33"/>
  <c r="AO69" i="33"/>
  <c r="AO15" i="33"/>
  <c r="AO148" i="33"/>
  <c r="AO156" i="33"/>
  <c r="AO33" i="33"/>
  <c r="AO103" i="33"/>
  <c r="AO28" i="33"/>
  <c r="AO155" i="33"/>
  <c r="AO63" i="33"/>
  <c r="AO13" i="33"/>
  <c r="AO136" i="33"/>
  <c r="AO76" i="33"/>
  <c r="AO18" i="33"/>
  <c r="AO89" i="33"/>
  <c r="AO137" i="33"/>
  <c r="AO5" i="33"/>
  <c r="AO80" i="33"/>
  <c r="AO146" i="33"/>
  <c r="AO130" i="33"/>
  <c r="AO49" i="33"/>
  <c r="AO142" i="33"/>
  <c r="AO34" i="33"/>
  <c r="AO117" i="33"/>
  <c r="AO47" i="33"/>
  <c r="AO124" i="33"/>
  <c r="AO100" i="33"/>
  <c r="AO67" i="33"/>
  <c r="AO12" i="33"/>
  <c r="AO29" i="33"/>
  <c r="AO30" i="33"/>
  <c r="AO62" i="33"/>
  <c r="AO154" i="33"/>
  <c r="AO7" i="33"/>
  <c r="AO70" i="33"/>
  <c r="AO51" i="33"/>
  <c r="AO54" i="33"/>
  <c r="AO82" i="33"/>
  <c r="AO83" i="33"/>
  <c r="AO40" i="33"/>
  <c r="AO59" i="33"/>
  <c r="AO68" i="33"/>
  <c r="AO56" i="33"/>
  <c r="AO38" i="33"/>
  <c r="AO41" i="33"/>
  <c r="AO111" i="33"/>
  <c r="AO22" i="33"/>
  <c r="AO27" i="33"/>
  <c r="AO114" i="33"/>
  <c r="AO25" i="33"/>
  <c r="AO19" i="33"/>
  <c r="AO36" i="33"/>
  <c r="AO122" i="33"/>
  <c r="AO135" i="33"/>
  <c r="AO78" i="33"/>
  <c r="AO58" i="33"/>
  <c r="AO88" i="33"/>
  <c r="AO108" i="33"/>
  <c r="AO139" i="33"/>
  <c r="AO118" i="33"/>
  <c r="AO45" i="33"/>
  <c r="AO24" i="33"/>
  <c r="AO6" i="33"/>
  <c r="AO16" i="33"/>
  <c r="AO84" i="33"/>
  <c r="AO138" i="33"/>
  <c r="AO66" i="33"/>
  <c r="AO71" i="33"/>
  <c r="AO75" i="33"/>
  <c r="AO125" i="33"/>
  <c r="AO113" i="33"/>
  <c r="AO85" i="33"/>
  <c r="AO65" i="33"/>
  <c r="AO109" i="33"/>
  <c r="AO86" i="33"/>
  <c r="AO14" i="33"/>
  <c r="AO17" i="33"/>
  <c r="AO42" i="33"/>
  <c r="AO44" i="33"/>
  <c r="AO144" i="33"/>
  <c r="AO150" i="33"/>
  <c r="AO143" i="33"/>
  <c r="AO105" i="33"/>
  <c r="AO48" i="33"/>
  <c r="AO145" i="33"/>
  <c r="AO57" i="33"/>
  <c r="AO149" i="33"/>
  <c r="AO123" i="33"/>
  <c r="AO92" i="33"/>
  <c r="AO153" i="33"/>
  <c r="AO133" i="33"/>
  <c r="AO79" i="33"/>
  <c r="AO152" i="33"/>
  <c r="AO55" i="33"/>
  <c r="AO134" i="33"/>
  <c r="AO107" i="33"/>
  <c r="AO74" i="33"/>
  <c r="AO81" i="33"/>
  <c r="AO4" i="33"/>
  <c r="AO128" i="33"/>
  <c r="AO91" i="33"/>
  <c r="AO141" i="33"/>
  <c r="AO131" i="33"/>
  <c r="AO99" i="33"/>
  <c r="AO90" i="33"/>
  <c r="AO26" i="33"/>
  <c r="AO121" i="33"/>
  <c r="AO53" i="33"/>
  <c r="AO140" i="33"/>
  <c r="AO104" i="33"/>
  <c r="AO72" i="33"/>
  <c r="AO52" i="33"/>
  <c r="AO46" i="33"/>
  <c r="AO94" i="33"/>
  <c r="AO116" i="33"/>
  <c r="AO50" i="33"/>
  <c r="AO8" i="33"/>
  <c r="AO110" i="33"/>
  <c r="AO126" i="33"/>
  <c r="AO151" i="33"/>
  <c r="AO106" i="33"/>
  <c r="AO10" i="33"/>
  <c r="AO96" i="33"/>
  <c r="AO61" i="33"/>
  <c r="AO31" i="33"/>
  <c r="AO11" i="33"/>
  <c r="AO43" i="33"/>
  <c r="AN2" i="13"/>
  <c r="AO12" i="13" s="1"/>
  <c r="I15" i="13"/>
  <c r="M15" i="13"/>
  <c r="O15" i="13"/>
  <c r="S15" i="13"/>
  <c r="U15" i="13"/>
  <c r="X15" i="13"/>
  <c r="Z15" i="13"/>
  <c r="AB15" i="13"/>
  <c r="AD15" i="13"/>
  <c r="AF15" i="13"/>
  <c r="AG15" i="13" s="1"/>
  <c r="AI15" i="13"/>
  <c r="AJ15" i="13" s="1"/>
  <c r="AL15" i="13"/>
  <c r="AM15" i="13" s="1"/>
  <c r="AN2" i="17"/>
  <c r="I10" i="17"/>
  <c r="M10" i="17"/>
  <c r="O10" i="17"/>
  <c r="S10" i="17"/>
  <c r="U10" i="17"/>
  <c r="X10" i="17"/>
  <c r="Z10" i="17"/>
  <c r="AB10" i="17"/>
  <c r="AD10" i="17"/>
  <c r="AF10" i="17"/>
  <c r="AG10" i="17" s="1"/>
  <c r="AI10" i="17"/>
  <c r="AJ10" i="17" s="1"/>
  <c r="AL10" i="17"/>
  <c r="AM10" i="17" s="1"/>
  <c r="AN2" i="10"/>
  <c r="AO4" i="37" s="1"/>
  <c r="I9" i="10"/>
  <c r="M9" i="10"/>
  <c r="O9" i="10"/>
  <c r="U9" i="10"/>
  <c r="X9" i="10"/>
  <c r="AB9" i="10"/>
  <c r="AD9" i="10"/>
  <c r="AG9" i="10"/>
  <c r="AI9" i="10"/>
  <c r="AJ9" i="10" s="1"/>
  <c r="AL9" i="10"/>
  <c r="AM9" i="10" s="1"/>
  <c r="I5" i="9"/>
  <c r="M5" i="9"/>
  <c r="O5" i="9"/>
  <c r="U5" i="9"/>
  <c r="X5" i="9"/>
  <c r="Z5" i="9"/>
  <c r="AB5" i="9"/>
  <c r="AD5" i="9"/>
  <c r="AF5" i="9"/>
  <c r="AG5" i="9" s="1"/>
  <c r="AI5" i="9"/>
  <c r="AJ5" i="9" s="1"/>
  <c r="AL5" i="9"/>
  <c r="AM5" i="9" s="1"/>
  <c r="AN2" i="9"/>
  <c r="S4" i="18"/>
  <c r="S33" i="12"/>
  <c r="S35" i="12"/>
  <c r="S23" i="12"/>
  <c r="AL9" i="17"/>
  <c r="AM9" i="17" s="1"/>
  <c r="I9" i="17"/>
  <c r="M9" i="17"/>
  <c r="O9" i="17"/>
  <c r="S9" i="17"/>
  <c r="U9" i="17"/>
  <c r="X9" i="17"/>
  <c r="Z9" i="17"/>
  <c r="AB9" i="17"/>
  <c r="AD9" i="17"/>
  <c r="AF9" i="17"/>
  <c r="AG9" i="17" s="1"/>
  <c r="AI9" i="17"/>
  <c r="AJ9" i="17" s="1"/>
  <c r="AI35" i="12"/>
  <c r="AJ35" i="12" s="1"/>
  <c r="X26" i="12"/>
  <c r="X22" i="12"/>
  <c r="AF5" i="11"/>
  <c r="AG5" i="11" s="1"/>
  <c r="AL7" i="7"/>
  <c r="AM7" i="7" s="1"/>
  <c r="AF7" i="7"/>
  <c r="AG7" i="7" s="1"/>
  <c r="AI7" i="7"/>
  <c r="AJ7" i="7" s="1"/>
  <c r="AP7" i="35"/>
  <c r="AQ7" i="35"/>
  <c r="AR7" i="35"/>
  <c r="AP5" i="35"/>
  <c r="AQ5" i="35"/>
  <c r="AR5" i="35"/>
  <c r="AP4" i="35"/>
  <c r="AQ4" i="35"/>
  <c r="AR4" i="35"/>
  <c r="AP8" i="35"/>
  <c r="AQ8" i="35"/>
  <c r="AR8" i="35"/>
  <c r="AP9" i="35"/>
  <c r="AQ9" i="35"/>
  <c r="AR9" i="35"/>
  <c r="AP10" i="35"/>
  <c r="AQ10" i="35"/>
  <c r="AR10" i="35"/>
  <c r="AR6" i="35"/>
  <c r="AQ6" i="35"/>
  <c r="AP6" i="35"/>
  <c r="AN2" i="35"/>
  <c r="AP7" i="1"/>
  <c r="AQ7" i="1"/>
  <c r="AR7" i="1"/>
  <c r="AP8" i="1"/>
  <c r="AQ8" i="1"/>
  <c r="AR8" i="1"/>
  <c r="AP4" i="1"/>
  <c r="AQ4" i="1"/>
  <c r="AR4" i="1"/>
  <c r="AP9" i="1"/>
  <c r="AQ9" i="1"/>
  <c r="AR9" i="1"/>
  <c r="AP5" i="1"/>
  <c r="AQ5" i="1"/>
  <c r="AR5" i="1"/>
  <c r="AR6" i="1"/>
  <c r="AQ6" i="1"/>
  <c r="AP6" i="1"/>
  <c r="AN2" i="1"/>
  <c r="AP4" i="2"/>
  <c r="AQ4" i="2"/>
  <c r="AR4" i="2"/>
  <c r="AP7" i="2"/>
  <c r="AQ7" i="2"/>
  <c r="AR7" i="2"/>
  <c r="AP11" i="2"/>
  <c r="AQ11" i="2"/>
  <c r="AR11" i="2"/>
  <c r="AP5" i="2"/>
  <c r="AQ5" i="2"/>
  <c r="AR5" i="2"/>
  <c r="AP8" i="2"/>
  <c r="AQ8" i="2"/>
  <c r="AR8" i="2"/>
  <c r="AP9" i="2"/>
  <c r="AQ9" i="2"/>
  <c r="AR9" i="2"/>
  <c r="AP6" i="2"/>
  <c r="AQ6" i="2"/>
  <c r="AR6" i="2"/>
  <c r="AP10" i="2"/>
  <c r="AQ10" i="2"/>
  <c r="AR10" i="2"/>
  <c r="AR12" i="2"/>
  <c r="AQ12" i="2"/>
  <c r="AP12" i="2"/>
  <c r="AN2" i="2"/>
  <c r="AP15" i="15"/>
  <c r="AQ15" i="15"/>
  <c r="AR15" i="15"/>
  <c r="AP6" i="15"/>
  <c r="AQ6" i="15"/>
  <c r="AR6" i="15"/>
  <c r="AP4" i="15"/>
  <c r="AQ4" i="15"/>
  <c r="AR4" i="15"/>
  <c r="AP7" i="15"/>
  <c r="AQ7" i="15"/>
  <c r="AR7" i="15"/>
  <c r="AP9" i="15"/>
  <c r="AQ9" i="15"/>
  <c r="AR9" i="15"/>
  <c r="AP8" i="15"/>
  <c r="AQ8" i="15"/>
  <c r="AR8" i="15"/>
  <c r="AP13" i="15"/>
  <c r="AQ13" i="15"/>
  <c r="AR13" i="15"/>
  <c r="AP10" i="15"/>
  <c r="AQ10" i="15"/>
  <c r="AR10" i="15"/>
  <c r="AP11" i="15"/>
  <c r="AQ11" i="15"/>
  <c r="AR11" i="15"/>
  <c r="AP12" i="15"/>
  <c r="AQ12" i="15"/>
  <c r="AR12" i="15"/>
  <c r="AP14" i="15"/>
  <c r="AQ14" i="15"/>
  <c r="AR14" i="15"/>
  <c r="AR5" i="15"/>
  <c r="AQ5" i="15"/>
  <c r="AP5" i="15"/>
  <c r="AN2" i="15"/>
  <c r="AP6" i="5"/>
  <c r="AQ6" i="5"/>
  <c r="AR6" i="5"/>
  <c r="AP4" i="5"/>
  <c r="AQ4" i="5"/>
  <c r="AR4" i="5"/>
  <c r="AP7" i="5"/>
  <c r="AQ7" i="5"/>
  <c r="AR7" i="5"/>
  <c r="AR5" i="5"/>
  <c r="AQ5" i="5"/>
  <c r="AP5" i="5"/>
  <c r="AP6" i="6"/>
  <c r="AQ6" i="6"/>
  <c r="AR6" i="6"/>
  <c r="AP5" i="6"/>
  <c r="AQ5" i="6"/>
  <c r="AR5" i="6"/>
  <c r="AP7" i="6"/>
  <c r="AQ7" i="6"/>
  <c r="AR7" i="6"/>
  <c r="AP8" i="6"/>
  <c r="AQ8" i="6"/>
  <c r="AR8" i="6"/>
  <c r="AR4" i="6"/>
  <c r="AQ4" i="6"/>
  <c r="AP4" i="6"/>
  <c r="AP5" i="7"/>
  <c r="AQ5" i="7"/>
  <c r="AR5" i="7"/>
  <c r="AP7" i="7"/>
  <c r="AQ7" i="7"/>
  <c r="AR7" i="7"/>
  <c r="AP6" i="7"/>
  <c r="AQ6" i="7"/>
  <c r="AR6" i="7"/>
  <c r="AN2" i="6"/>
  <c r="AR4" i="7"/>
  <c r="AQ4" i="7"/>
  <c r="AP4" i="7"/>
  <c r="AN2" i="7"/>
  <c r="AP5" i="8"/>
  <c r="AQ5" i="8"/>
  <c r="AR5" i="8"/>
  <c r="AP7" i="8"/>
  <c r="AQ7" i="8"/>
  <c r="AR7" i="8"/>
  <c r="AP8" i="8"/>
  <c r="AQ8" i="8"/>
  <c r="AR8" i="8"/>
  <c r="AP6" i="8"/>
  <c r="AQ6" i="8"/>
  <c r="AR6" i="8"/>
  <c r="AR4" i="8"/>
  <c r="AQ4" i="8"/>
  <c r="AP4" i="8"/>
  <c r="AN2" i="8"/>
  <c r="AP10" i="9"/>
  <c r="AQ10" i="9"/>
  <c r="AR10" i="9"/>
  <c r="AP4" i="9"/>
  <c r="AQ4" i="9"/>
  <c r="AR4" i="9"/>
  <c r="AP6" i="9"/>
  <c r="AQ6" i="9"/>
  <c r="AR6" i="9"/>
  <c r="AP5" i="9"/>
  <c r="AQ5" i="9"/>
  <c r="AR5" i="9"/>
  <c r="AP7" i="9"/>
  <c r="AQ7" i="9"/>
  <c r="AR7" i="9"/>
  <c r="AP9" i="9"/>
  <c r="AQ9" i="9"/>
  <c r="AR9" i="9"/>
  <c r="AP11" i="9"/>
  <c r="AQ11" i="9"/>
  <c r="AR11" i="9"/>
  <c r="AR8" i="9"/>
  <c r="AQ8" i="9"/>
  <c r="AP8" i="9"/>
  <c r="AP11" i="13"/>
  <c r="AQ11" i="13"/>
  <c r="AR11" i="13"/>
  <c r="AP10" i="13"/>
  <c r="AQ10" i="13"/>
  <c r="AR10" i="13"/>
  <c r="AP5" i="13"/>
  <c r="AQ5" i="13"/>
  <c r="AR5" i="13"/>
  <c r="AP6" i="13"/>
  <c r="AQ6" i="13"/>
  <c r="AR6" i="13"/>
  <c r="AP8" i="13"/>
  <c r="AQ8" i="13"/>
  <c r="AR8" i="13"/>
  <c r="AP13" i="13"/>
  <c r="AQ13" i="13"/>
  <c r="AR13" i="13"/>
  <c r="AP7" i="13"/>
  <c r="AQ7" i="13"/>
  <c r="AR7" i="13"/>
  <c r="AP9" i="13"/>
  <c r="AQ9" i="13"/>
  <c r="AR9" i="13"/>
  <c r="AP14" i="13"/>
  <c r="AQ14" i="13"/>
  <c r="AR14" i="13"/>
  <c r="AP15" i="13"/>
  <c r="AQ15" i="13"/>
  <c r="AR15" i="13"/>
  <c r="AR4" i="13"/>
  <c r="AQ4" i="13"/>
  <c r="AP4" i="13"/>
  <c r="AR4" i="21"/>
  <c r="AQ4" i="21"/>
  <c r="AP4" i="21"/>
  <c r="AN2" i="21"/>
  <c r="AP6" i="10"/>
  <c r="AQ6" i="10"/>
  <c r="AR6" i="10"/>
  <c r="AP8" i="10"/>
  <c r="AQ8" i="10"/>
  <c r="AR8" i="10"/>
  <c r="AP9" i="10"/>
  <c r="AQ9" i="10"/>
  <c r="AR9" i="10"/>
  <c r="AR7" i="10"/>
  <c r="AQ7" i="10"/>
  <c r="AP7" i="10"/>
  <c r="AR5" i="10"/>
  <c r="AQ5" i="10"/>
  <c r="AP5" i="10"/>
  <c r="AR4" i="10"/>
  <c r="AQ4" i="10"/>
  <c r="AP4" i="10"/>
  <c r="AR10" i="10"/>
  <c r="AQ10" i="10"/>
  <c r="AP10" i="10"/>
  <c r="AP6" i="11"/>
  <c r="AQ6" i="11"/>
  <c r="AR6" i="11"/>
  <c r="AP4" i="11"/>
  <c r="AQ4" i="11"/>
  <c r="AR4" i="11"/>
  <c r="AP7" i="11"/>
  <c r="AQ7" i="11"/>
  <c r="AR7" i="11"/>
  <c r="AR5" i="11"/>
  <c r="AQ5" i="11"/>
  <c r="AP5" i="11"/>
  <c r="AN2" i="11"/>
  <c r="AR11" i="14"/>
  <c r="AQ11" i="14"/>
  <c r="AP11" i="14"/>
  <c r="AR10" i="14"/>
  <c r="AQ10" i="14"/>
  <c r="AP10" i="14"/>
  <c r="AR12" i="14"/>
  <c r="AQ12" i="14"/>
  <c r="AP12" i="14"/>
  <c r="AR9" i="14"/>
  <c r="AQ9" i="14"/>
  <c r="AP9" i="14"/>
  <c r="AR5" i="14"/>
  <c r="AQ5" i="14"/>
  <c r="AP5" i="14"/>
  <c r="AR4" i="14"/>
  <c r="AQ4" i="14"/>
  <c r="AP4" i="14"/>
  <c r="AR8" i="14"/>
  <c r="AQ8" i="14"/>
  <c r="AP8" i="14"/>
  <c r="AR13" i="14"/>
  <c r="AQ13" i="14"/>
  <c r="AP13" i="14"/>
  <c r="AR6" i="14"/>
  <c r="AQ6" i="14"/>
  <c r="AP6" i="14"/>
  <c r="AR14" i="14"/>
  <c r="AQ14" i="14"/>
  <c r="AP14" i="14"/>
  <c r="AR7" i="14"/>
  <c r="AQ7" i="14"/>
  <c r="AP7" i="14"/>
  <c r="AN2" i="14"/>
  <c r="I8" i="18"/>
  <c r="AL8" i="18"/>
  <c r="AM8" i="18" s="1"/>
  <c r="X8" i="18"/>
  <c r="Z8" i="18"/>
  <c r="AI8" i="18"/>
  <c r="AJ8" i="18" s="1"/>
  <c r="M8" i="18"/>
  <c r="AF8" i="18"/>
  <c r="AG8" i="18" s="1"/>
  <c r="O8" i="18"/>
  <c r="S8" i="18"/>
  <c r="AB8" i="18"/>
  <c r="AD8" i="18"/>
  <c r="U8" i="18"/>
  <c r="I9" i="18"/>
  <c r="AL9" i="18"/>
  <c r="AM9" i="18" s="1"/>
  <c r="X9" i="18"/>
  <c r="Z9" i="18"/>
  <c r="AI9" i="18"/>
  <c r="AJ9" i="18" s="1"/>
  <c r="M9" i="18"/>
  <c r="AF9" i="18"/>
  <c r="AG9" i="18" s="1"/>
  <c r="O9" i="18"/>
  <c r="S9" i="18"/>
  <c r="AB9" i="18"/>
  <c r="AD9" i="18"/>
  <c r="U9" i="18"/>
  <c r="I10" i="18"/>
  <c r="AL10" i="18"/>
  <c r="AM10" i="18" s="1"/>
  <c r="X10" i="18"/>
  <c r="Z10" i="18"/>
  <c r="AI10" i="18"/>
  <c r="AJ10" i="18" s="1"/>
  <c r="M10" i="18"/>
  <c r="AF10" i="18"/>
  <c r="AG10" i="18" s="1"/>
  <c r="O10" i="18"/>
  <c r="S10" i="18"/>
  <c r="AB10" i="18"/>
  <c r="AD10" i="18"/>
  <c r="U10" i="18"/>
  <c r="AL6" i="18"/>
  <c r="AM6" i="18" s="1"/>
  <c r="I6" i="18"/>
  <c r="X6" i="18"/>
  <c r="Z6" i="18"/>
  <c r="AI6" i="18"/>
  <c r="AJ6" i="18" s="1"/>
  <c r="M6" i="18"/>
  <c r="AF6" i="18"/>
  <c r="AG6" i="18" s="1"/>
  <c r="O6" i="18"/>
  <c r="S6" i="18"/>
  <c r="AB6" i="18"/>
  <c r="AD6" i="18"/>
  <c r="U6" i="18"/>
  <c r="AL7" i="18"/>
  <c r="AM7" i="18" s="1"/>
  <c r="I7" i="18"/>
  <c r="X7" i="18"/>
  <c r="Z7" i="18"/>
  <c r="AI7" i="18"/>
  <c r="AJ7" i="18" s="1"/>
  <c r="M7" i="18"/>
  <c r="AF7" i="18"/>
  <c r="AG7" i="18" s="1"/>
  <c r="O7" i="18"/>
  <c r="S7" i="18"/>
  <c r="AB7" i="18"/>
  <c r="AD7" i="18"/>
  <c r="U7" i="18"/>
  <c r="AL11" i="18"/>
  <c r="AM11" i="18" s="1"/>
  <c r="I11" i="18"/>
  <c r="X11" i="18"/>
  <c r="Z11" i="18"/>
  <c r="AI11" i="18"/>
  <c r="AJ11" i="18" s="1"/>
  <c r="M11" i="18"/>
  <c r="AF11" i="18"/>
  <c r="AG11" i="18" s="1"/>
  <c r="O11" i="18"/>
  <c r="S11" i="18"/>
  <c r="AB11" i="18"/>
  <c r="AD11" i="18"/>
  <c r="U11" i="18"/>
  <c r="AL12" i="18"/>
  <c r="AM12" i="18" s="1"/>
  <c r="I12" i="18"/>
  <c r="X12" i="18"/>
  <c r="Z12" i="18"/>
  <c r="AI12" i="18"/>
  <c r="AJ12" i="18" s="1"/>
  <c r="M12" i="18"/>
  <c r="AF12" i="18"/>
  <c r="AG12" i="18" s="1"/>
  <c r="O12" i="18"/>
  <c r="S12" i="18"/>
  <c r="AB12" i="18"/>
  <c r="AD12" i="18"/>
  <c r="U12" i="18"/>
  <c r="AL5" i="18"/>
  <c r="AM5" i="18" s="1"/>
  <c r="I5" i="18"/>
  <c r="X5" i="18"/>
  <c r="Z5" i="18"/>
  <c r="AI5" i="18"/>
  <c r="AJ5" i="18" s="1"/>
  <c r="M5" i="18"/>
  <c r="AF5" i="18"/>
  <c r="AG5" i="18" s="1"/>
  <c r="O5" i="18"/>
  <c r="S5" i="18"/>
  <c r="AB5" i="18"/>
  <c r="AD5" i="18"/>
  <c r="U5" i="18"/>
  <c r="AL4" i="18"/>
  <c r="AM4" i="18" s="1"/>
  <c r="I4" i="18"/>
  <c r="X4" i="18"/>
  <c r="Z4" i="18"/>
  <c r="AI4" i="18"/>
  <c r="AJ4" i="18" s="1"/>
  <c r="M4" i="18"/>
  <c r="AF4" i="18"/>
  <c r="AG4" i="18" s="1"/>
  <c r="O4" i="18"/>
  <c r="AB4" i="18"/>
  <c r="AD4" i="18"/>
  <c r="U4" i="18"/>
  <c r="AL14" i="18"/>
  <c r="AM14" i="18" s="1"/>
  <c r="I14" i="18"/>
  <c r="X14" i="18"/>
  <c r="Z14" i="18"/>
  <c r="AI14" i="18"/>
  <c r="AJ14" i="18" s="1"/>
  <c r="M14" i="18"/>
  <c r="AF14" i="18"/>
  <c r="AG14" i="18" s="1"/>
  <c r="O14" i="18"/>
  <c r="S14" i="18"/>
  <c r="AB14" i="18"/>
  <c r="AD14" i="18"/>
  <c r="U14" i="18"/>
  <c r="AL13" i="18"/>
  <c r="AM13" i="18" s="1"/>
  <c r="I13" i="18"/>
  <c r="X13" i="18"/>
  <c r="Z13" i="18"/>
  <c r="AI13" i="18"/>
  <c r="AJ13" i="18" s="1"/>
  <c r="M13" i="18"/>
  <c r="AF13" i="18"/>
  <c r="AG13" i="18" s="1"/>
  <c r="O13" i="18"/>
  <c r="S13" i="18"/>
  <c r="AB13" i="18"/>
  <c r="AD13" i="18"/>
  <c r="U13" i="18"/>
  <c r="AN2" i="18"/>
  <c r="AP7" i="18"/>
  <c r="AQ7" i="18"/>
  <c r="AR7" i="18"/>
  <c r="AP8" i="18"/>
  <c r="AQ8" i="18"/>
  <c r="AR8" i="18"/>
  <c r="AP11" i="18"/>
  <c r="AQ11" i="18"/>
  <c r="AR11" i="18"/>
  <c r="AP9" i="18"/>
  <c r="AQ9" i="18"/>
  <c r="AR9" i="18"/>
  <c r="AP12" i="18"/>
  <c r="AQ12" i="18"/>
  <c r="AR12" i="18"/>
  <c r="AP5" i="18"/>
  <c r="AQ5" i="18"/>
  <c r="AR5" i="18"/>
  <c r="AP4" i="18"/>
  <c r="AQ4" i="18"/>
  <c r="AR4" i="18"/>
  <c r="AP14" i="18"/>
  <c r="AQ14" i="18"/>
  <c r="AR14" i="18"/>
  <c r="AP13" i="18"/>
  <c r="AQ13" i="18"/>
  <c r="AR13" i="18"/>
  <c r="AP10" i="18"/>
  <c r="AQ10" i="18"/>
  <c r="AR10" i="18"/>
  <c r="AR6" i="18"/>
  <c r="AQ6" i="18"/>
  <c r="AP6" i="18"/>
  <c r="AP5" i="17"/>
  <c r="AQ5" i="17"/>
  <c r="AR5" i="17"/>
  <c r="AP4" i="17"/>
  <c r="AQ4" i="17"/>
  <c r="AR4" i="17"/>
  <c r="AP6" i="17"/>
  <c r="AQ6" i="17"/>
  <c r="AR6" i="17"/>
  <c r="AP7" i="17"/>
  <c r="AQ7" i="17"/>
  <c r="AR7" i="17"/>
  <c r="AP16" i="17"/>
  <c r="AQ16" i="17"/>
  <c r="AR16" i="17"/>
  <c r="AP15" i="17"/>
  <c r="AQ15" i="17"/>
  <c r="AR15" i="17"/>
  <c r="AP14" i="17"/>
  <c r="AQ14" i="17"/>
  <c r="AR14" i="17"/>
  <c r="AP8" i="17"/>
  <c r="AQ8" i="17"/>
  <c r="AR8" i="17"/>
  <c r="AP12" i="17"/>
  <c r="AQ12" i="17"/>
  <c r="AR12" i="17"/>
  <c r="AP10" i="17"/>
  <c r="AQ10" i="17"/>
  <c r="AR10" i="17"/>
  <c r="AP9" i="17"/>
  <c r="AQ9" i="17"/>
  <c r="AR9" i="17"/>
  <c r="AP13" i="17"/>
  <c r="AQ13" i="17"/>
  <c r="AR13" i="17"/>
  <c r="AR11" i="17"/>
  <c r="AQ11" i="17"/>
  <c r="AP11" i="17"/>
  <c r="AP7" i="20"/>
  <c r="AQ7" i="20"/>
  <c r="AR7" i="20"/>
  <c r="AP8" i="20"/>
  <c r="AQ8" i="20"/>
  <c r="AR8" i="20"/>
  <c r="AP6" i="20"/>
  <c r="AQ6" i="20"/>
  <c r="AR6" i="20"/>
  <c r="AP4" i="20"/>
  <c r="AQ4" i="20"/>
  <c r="AR4" i="20"/>
  <c r="AR5" i="20"/>
  <c r="AQ5" i="20"/>
  <c r="AP5" i="20"/>
  <c r="AN2" i="20"/>
  <c r="AL23" i="12"/>
  <c r="AM23" i="12" s="1"/>
  <c r="X23" i="12"/>
  <c r="Z23" i="12"/>
  <c r="AI23" i="12"/>
  <c r="AJ23" i="12" s="1"/>
  <c r="M23" i="12"/>
  <c r="AF23" i="12"/>
  <c r="AG23" i="12" s="1"/>
  <c r="O23" i="12"/>
  <c r="AB23" i="12"/>
  <c r="AD23" i="12"/>
  <c r="U23" i="12"/>
  <c r="AN2" i="12"/>
  <c r="AO34" i="12" s="1"/>
  <c r="I35" i="12"/>
  <c r="AL35" i="12"/>
  <c r="AM35" i="12" s="1"/>
  <c r="X35" i="12"/>
  <c r="Z35" i="12"/>
  <c r="M35" i="12"/>
  <c r="AF35" i="12"/>
  <c r="AG35" i="12" s="1"/>
  <c r="O35" i="12"/>
  <c r="AB35" i="12"/>
  <c r="AD35" i="12"/>
  <c r="U35" i="12"/>
  <c r="AR5" i="12"/>
  <c r="AQ5" i="12"/>
  <c r="AP5" i="12"/>
  <c r="AR4" i="12"/>
  <c r="AR6" i="12"/>
  <c r="AR7" i="12"/>
  <c r="AR8" i="12"/>
  <c r="AR9" i="12"/>
  <c r="AR10" i="12"/>
  <c r="AR11" i="12"/>
  <c r="AR12" i="12"/>
  <c r="AR13" i="12"/>
  <c r="AR14" i="12"/>
  <c r="AR15" i="12"/>
  <c r="AR16" i="12"/>
  <c r="AR17" i="12"/>
  <c r="AR18" i="12"/>
  <c r="AR19" i="12"/>
  <c r="AR20" i="12"/>
  <c r="AR21" i="12"/>
  <c r="AR22" i="12"/>
  <c r="AR23" i="12"/>
  <c r="AR24" i="12"/>
  <c r="AR25" i="12"/>
  <c r="AR26" i="12"/>
  <c r="AR27" i="12"/>
  <c r="AR28" i="12"/>
  <c r="AR29" i="12"/>
  <c r="AR30" i="12"/>
  <c r="AR31" i="12"/>
  <c r="AR33" i="12"/>
  <c r="AR32" i="12"/>
  <c r="AR34" i="12"/>
  <c r="AQ4" i="12"/>
  <c r="AQ6" i="12"/>
  <c r="AQ7" i="12"/>
  <c r="AQ8" i="12"/>
  <c r="AQ9" i="12"/>
  <c r="AQ10" i="12"/>
  <c r="AQ11" i="12"/>
  <c r="AQ12" i="12"/>
  <c r="AQ13" i="12"/>
  <c r="AQ14" i="12"/>
  <c r="AQ15" i="12"/>
  <c r="AQ16" i="12"/>
  <c r="AQ17" i="12"/>
  <c r="AQ18" i="12"/>
  <c r="AQ19" i="12"/>
  <c r="AQ20" i="12"/>
  <c r="AQ21" i="12"/>
  <c r="AQ22" i="12"/>
  <c r="AQ23" i="12"/>
  <c r="AQ24" i="12"/>
  <c r="AQ25" i="12"/>
  <c r="AQ26" i="12"/>
  <c r="AQ27" i="12"/>
  <c r="AQ28" i="12"/>
  <c r="AQ29" i="12"/>
  <c r="AQ30" i="12"/>
  <c r="AQ31" i="12"/>
  <c r="AQ33" i="12"/>
  <c r="AQ32" i="12"/>
  <c r="AQ34" i="12"/>
  <c r="AP4" i="12"/>
  <c r="AP6" i="12"/>
  <c r="AP7" i="12"/>
  <c r="AP8" i="12"/>
  <c r="AP9" i="12"/>
  <c r="AP10" i="12"/>
  <c r="AP11" i="12"/>
  <c r="AP12" i="12"/>
  <c r="AP13" i="12"/>
  <c r="AP14" i="12"/>
  <c r="AP15" i="12"/>
  <c r="AP16" i="12"/>
  <c r="AP17" i="12"/>
  <c r="AP18" i="12"/>
  <c r="AP19" i="12"/>
  <c r="AP20" i="12"/>
  <c r="AP21" i="12"/>
  <c r="AP22" i="12"/>
  <c r="AP23" i="12"/>
  <c r="AP24" i="12"/>
  <c r="AP25" i="12"/>
  <c r="AP26" i="12"/>
  <c r="AP27" i="12"/>
  <c r="AP28" i="12"/>
  <c r="AP29" i="12"/>
  <c r="AP30" i="12"/>
  <c r="AP31" i="12"/>
  <c r="AP33" i="12"/>
  <c r="AP32" i="12"/>
  <c r="AP34" i="12"/>
  <c r="S18" i="12"/>
  <c r="I18" i="12"/>
  <c r="M18" i="12"/>
  <c r="O18" i="12"/>
  <c r="U18" i="12"/>
  <c r="X18" i="12"/>
  <c r="Z18" i="12"/>
  <c r="AB18" i="12"/>
  <c r="AD18" i="12"/>
  <c r="AF18" i="12"/>
  <c r="AG18" i="12" s="1"/>
  <c r="AI18" i="12"/>
  <c r="AJ18" i="12" s="1"/>
  <c r="AL18" i="12"/>
  <c r="AM18" i="12" s="1"/>
  <c r="S19" i="12"/>
  <c r="I19" i="12"/>
  <c r="M19" i="12"/>
  <c r="O19" i="12"/>
  <c r="U19" i="12"/>
  <c r="X19" i="12"/>
  <c r="Z19" i="12"/>
  <c r="AB19" i="12"/>
  <c r="AD19" i="12"/>
  <c r="AF19" i="12"/>
  <c r="AG19" i="12" s="1"/>
  <c r="AI19" i="12"/>
  <c r="AJ19" i="12" s="1"/>
  <c r="AL19" i="12"/>
  <c r="AM19" i="12" s="1"/>
  <c r="S27" i="12"/>
  <c r="I27" i="12"/>
  <c r="M27" i="12"/>
  <c r="O27" i="12"/>
  <c r="U27" i="12"/>
  <c r="X27" i="12"/>
  <c r="Z27" i="12"/>
  <c r="AB27" i="12"/>
  <c r="AD27" i="12"/>
  <c r="AF27" i="12"/>
  <c r="AG27" i="12" s="1"/>
  <c r="AI27" i="12"/>
  <c r="AJ27" i="12" s="1"/>
  <c r="AL27" i="12"/>
  <c r="AM27" i="12" s="1"/>
  <c r="S20" i="12"/>
  <c r="I20" i="12"/>
  <c r="M20" i="12"/>
  <c r="O20" i="12"/>
  <c r="U20" i="12"/>
  <c r="X20" i="12"/>
  <c r="Z20" i="12"/>
  <c r="AB20" i="12"/>
  <c r="AD20" i="12"/>
  <c r="AF20" i="12"/>
  <c r="AG20" i="12" s="1"/>
  <c r="AI20" i="12"/>
  <c r="AJ20" i="12" s="1"/>
  <c r="AL20" i="12"/>
  <c r="AM20" i="12" s="1"/>
  <c r="S12" i="12"/>
  <c r="I12" i="12"/>
  <c r="M12" i="12"/>
  <c r="O12" i="12"/>
  <c r="U12" i="12"/>
  <c r="X12" i="12"/>
  <c r="Z12" i="12"/>
  <c r="AB12" i="12"/>
  <c r="AD12" i="12"/>
  <c r="AF12" i="12"/>
  <c r="AG12" i="12" s="1"/>
  <c r="AI12" i="12"/>
  <c r="AJ12" i="12" s="1"/>
  <c r="AL12" i="12"/>
  <c r="AM12" i="12" s="1"/>
  <c r="S13" i="12"/>
  <c r="I13" i="12"/>
  <c r="M13" i="12"/>
  <c r="O13" i="12"/>
  <c r="U13" i="12"/>
  <c r="X13" i="12"/>
  <c r="Z13" i="12"/>
  <c r="AB13" i="12"/>
  <c r="AD13" i="12"/>
  <c r="AF13" i="12"/>
  <c r="AG13" i="12" s="1"/>
  <c r="AI13" i="12"/>
  <c r="AJ13" i="12" s="1"/>
  <c r="AL13" i="12"/>
  <c r="AM13" i="12" s="1"/>
  <c r="S8" i="12"/>
  <c r="I8" i="12"/>
  <c r="M8" i="12"/>
  <c r="O8" i="12"/>
  <c r="U8" i="12"/>
  <c r="X8" i="12"/>
  <c r="Z8" i="12"/>
  <c r="AB8" i="12"/>
  <c r="AD8" i="12"/>
  <c r="AF8" i="12"/>
  <c r="AG8" i="12" s="1"/>
  <c r="AI8" i="12"/>
  <c r="AJ8" i="12" s="1"/>
  <c r="AL8" i="12"/>
  <c r="AM8" i="12" s="1"/>
  <c r="S14" i="12"/>
  <c r="I14" i="12"/>
  <c r="M14" i="12"/>
  <c r="O14" i="12"/>
  <c r="U14" i="12"/>
  <c r="X14" i="12"/>
  <c r="Z14" i="12"/>
  <c r="AB14" i="12"/>
  <c r="AD14" i="12"/>
  <c r="AF14" i="12"/>
  <c r="AG14" i="12" s="1"/>
  <c r="AI14" i="12"/>
  <c r="AJ14" i="12" s="1"/>
  <c r="AL14" i="12"/>
  <c r="AM14" i="12" s="1"/>
  <c r="S4" i="12"/>
  <c r="I4" i="12"/>
  <c r="M4" i="12"/>
  <c r="O4" i="12"/>
  <c r="U4" i="12"/>
  <c r="X4" i="12"/>
  <c r="Z4" i="12"/>
  <c r="AB4" i="12"/>
  <c r="AD4" i="12"/>
  <c r="AF4" i="12"/>
  <c r="AG4" i="12" s="1"/>
  <c r="AI4" i="12"/>
  <c r="AJ4" i="12" s="1"/>
  <c r="AL4" i="12"/>
  <c r="AM4" i="12" s="1"/>
  <c r="S9" i="12"/>
  <c r="I9" i="12"/>
  <c r="M9" i="12"/>
  <c r="O9" i="12"/>
  <c r="U9" i="12"/>
  <c r="X9" i="12"/>
  <c r="Z9" i="12"/>
  <c r="AB9" i="12"/>
  <c r="AD9" i="12"/>
  <c r="AF9" i="12"/>
  <c r="AG9" i="12" s="1"/>
  <c r="AI9" i="12"/>
  <c r="AJ9" i="12" s="1"/>
  <c r="AL9" i="12"/>
  <c r="AM9" i="12" s="1"/>
  <c r="S28" i="12"/>
  <c r="I28" i="12"/>
  <c r="M28" i="12"/>
  <c r="O28" i="12"/>
  <c r="U28" i="12"/>
  <c r="X28" i="12"/>
  <c r="Z28" i="12"/>
  <c r="AB28" i="12"/>
  <c r="AD28" i="12"/>
  <c r="AF28" i="12"/>
  <c r="AG28" i="12" s="1"/>
  <c r="AI28" i="12"/>
  <c r="AJ28" i="12" s="1"/>
  <c r="AL28" i="12"/>
  <c r="AM28" i="12" s="1"/>
  <c r="S24" i="12"/>
  <c r="I24" i="12"/>
  <c r="M24" i="12"/>
  <c r="O24" i="12"/>
  <c r="U24" i="12"/>
  <c r="X24" i="12"/>
  <c r="Z24" i="12"/>
  <c r="AB24" i="12"/>
  <c r="AD24" i="12"/>
  <c r="AF24" i="12"/>
  <c r="AG24" i="12" s="1"/>
  <c r="AI24" i="12"/>
  <c r="AJ24" i="12" s="1"/>
  <c r="AL24" i="12"/>
  <c r="AM24" i="12" s="1"/>
  <c r="S10" i="12"/>
  <c r="I10" i="12"/>
  <c r="M10" i="12"/>
  <c r="O10" i="12"/>
  <c r="U10" i="12"/>
  <c r="X10" i="12"/>
  <c r="Z10" i="12"/>
  <c r="AB10" i="12"/>
  <c r="AD10" i="12"/>
  <c r="AF10" i="12"/>
  <c r="AG10" i="12" s="1"/>
  <c r="AI10" i="12"/>
  <c r="AJ10" i="12" s="1"/>
  <c r="AL10" i="12"/>
  <c r="AM10" i="12" s="1"/>
  <c r="S25" i="12"/>
  <c r="I25" i="12"/>
  <c r="M25" i="12"/>
  <c r="O25" i="12"/>
  <c r="U25" i="12"/>
  <c r="X25" i="12"/>
  <c r="Z25" i="12"/>
  <c r="AB25" i="12"/>
  <c r="AD25" i="12"/>
  <c r="AF25" i="12"/>
  <c r="AG25" i="12" s="1"/>
  <c r="AI25" i="12"/>
  <c r="AJ25" i="12" s="1"/>
  <c r="AL25" i="12"/>
  <c r="AM25" i="12" s="1"/>
  <c r="S15" i="12"/>
  <c r="I15" i="12"/>
  <c r="M15" i="12"/>
  <c r="O15" i="12"/>
  <c r="U15" i="12"/>
  <c r="X15" i="12"/>
  <c r="Z15" i="12"/>
  <c r="AB15" i="12"/>
  <c r="AD15" i="12"/>
  <c r="AF15" i="12"/>
  <c r="AG15" i="12" s="1"/>
  <c r="AI15" i="12"/>
  <c r="AJ15" i="12" s="1"/>
  <c r="AL15" i="12"/>
  <c r="AM15" i="12" s="1"/>
  <c r="S16" i="12"/>
  <c r="I16" i="12"/>
  <c r="M16" i="12"/>
  <c r="O16" i="12"/>
  <c r="U16" i="12"/>
  <c r="X16" i="12"/>
  <c r="Z16" i="12"/>
  <c r="AB16" i="12"/>
  <c r="AD16" i="12"/>
  <c r="AF16" i="12"/>
  <c r="AG16" i="12" s="1"/>
  <c r="AI16" i="12"/>
  <c r="AJ16" i="12" s="1"/>
  <c r="AL16" i="12"/>
  <c r="AM16" i="12" s="1"/>
  <c r="S26" i="12"/>
  <c r="I26" i="12"/>
  <c r="M26" i="12"/>
  <c r="O26" i="12"/>
  <c r="U26" i="12"/>
  <c r="Z26" i="12"/>
  <c r="AB26" i="12"/>
  <c r="AD26" i="12"/>
  <c r="AF26" i="12"/>
  <c r="AG26" i="12" s="1"/>
  <c r="AI26" i="12"/>
  <c r="AJ26" i="12" s="1"/>
  <c r="AL26" i="12"/>
  <c r="AM26" i="12" s="1"/>
  <c r="S29" i="12"/>
  <c r="I29" i="12"/>
  <c r="M29" i="12"/>
  <c r="O29" i="12"/>
  <c r="U29" i="12"/>
  <c r="X29" i="12"/>
  <c r="Z29" i="12"/>
  <c r="AB29" i="12"/>
  <c r="AD29" i="12"/>
  <c r="AF29" i="12"/>
  <c r="AG29" i="12" s="1"/>
  <c r="AI29" i="12"/>
  <c r="AJ29" i="12" s="1"/>
  <c r="AL29" i="12"/>
  <c r="AM29" i="12" s="1"/>
  <c r="S30" i="12"/>
  <c r="I30" i="12"/>
  <c r="M30" i="12"/>
  <c r="O30" i="12"/>
  <c r="U30" i="12"/>
  <c r="X30" i="12"/>
  <c r="Z30" i="12"/>
  <c r="AB30" i="12"/>
  <c r="AD30" i="12"/>
  <c r="AF30" i="12"/>
  <c r="AG30" i="12" s="1"/>
  <c r="AI30" i="12"/>
  <c r="AJ30" i="12" s="1"/>
  <c r="AL30" i="12"/>
  <c r="AM30" i="12" s="1"/>
  <c r="S21" i="12"/>
  <c r="I21" i="12"/>
  <c r="M21" i="12"/>
  <c r="O21" i="12"/>
  <c r="U21" i="12"/>
  <c r="X21" i="12"/>
  <c r="Z21" i="12"/>
  <c r="AB21" i="12"/>
  <c r="AD21" i="12"/>
  <c r="AF21" i="12"/>
  <c r="AG21" i="12" s="1"/>
  <c r="AI21" i="12"/>
  <c r="AJ21" i="12" s="1"/>
  <c r="AL21" i="12"/>
  <c r="AM21" i="12" s="1"/>
  <c r="S5" i="12"/>
  <c r="I5" i="12"/>
  <c r="M5" i="12"/>
  <c r="O5" i="12"/>
  <c r="U5" i="12"/>
  <c r="X5" i="12"/>
  <c r="Z5" i="12"/>
  <c r="AB5" i="12"/>
  <c r="AD5" i="12"/>
  <c r="AF5" i="12"/>
  <c r="AG5" i="12" s="1"/>
  <c r="AI5" i="12"/>
  <c r="AJ5" i="12" s="1"/>
  <c r="AL5" i="12"/>
  <c r="AM5" i="12" s="1"/>
  <c r="S17" i="12"/>
  <c r="I17" i="12"/>
  <c r="M17" i="12"/>
  <c r="O17" i="12"/>
  <c r="U17" i="12"/>
  <c r="X17" i="12"/>
  <c r="Z17" i="12"/>
  <c r="AB17" i="12"/>
  <c r="AD17" i="12"/>
  <c r="AF17" i="12"/>
  <c r="AG17" i="12" s="1"/>
  <c r="AI17" i="12"/>
  <c r="AJ17" i="12" s="1"/>
  <c r="AL17" i="12"/>
  <c r="AM17" i="12" s="1"/>
  <c r="S31" i="12"/>
  <c r="I31" i="12"/>
  <c r="M31" i="12"/>
  <c r="O31" i="12"/>
  <c r="U31" i="12"/>
  <c r="X31" i="12"/>
  <c r="Z31" i="12"/>
  <c r="AB31" i="12"/>
  <c r="AD31" i="12"/>
  <c r="AF31" i="12"/>
  <c r="AG31" i="12" s="1"/>
  <c r="AI31" i="12"/>
  <c r="AJ31" i="12" s="1"/>
  <c r="AL31" i="12"/>
  <c r="AM31" i="12" s="1"/>
  <c r="S11" i="12"/>
  <c r="I11" i="12"/>
  <c r="M11" i="12"/>
  <c r="O11" i="12"/>
  <c r="U11" i="12"/>
  <c r="X11" i="12"/>
  <c r="Z11" i="12"/>
  <c r="AB11" i="12"/>
  <c r="AD11" i="12"/>
  <c r="AF11" i="12"/>
  <c r="AG11" i="12" s="1"/>
  <c r="AI11" i="12"/>
  <c r="AJ11" i="12" s="1"/>
  <c r="AL11" i="12"/>
  <c r="AM11" i="12" s="1"/>
  <c r="S22" i="12"/>
  <c r="I22" i="12"/>
  <c r="M22" i="12"/>
  <c r="O22" i="12"/>
  <c r="U22" i="12"/>
  <c r="Z22" i="12"/>
  <c r="AB22" i="12"/>
  <c r="AD22" i="12"/>
  <c r="AF22" i="12"/>
  <c r="AG22" i="12" s="1"/>
  <c r="AI22" i="12"/>
  <c r="AJ22" i="12" s="1"/>
  <c r="AL22" i="12"/>
  <c r="AM22" i="12" s="1"/>
  <c r="S6" i="12"/>
  <c r="I6" i="12"/>
  <c r="M6" i="12"/>
  <c r="O6" i="12"/>
  <c r="U6" i="12"/>
  <c r="X6" i="12"/>
  <c r="Z6" i="12"/>
  <c r="AB6" i="12"/>
  <c r="AD6" i="12"/>
  <c r="AF6" i="12"/>
  <c r="AG6" i="12" s="1"/>
  <c r="AI6" i="12"/>
  <c r="AJ6" i="12" s="1"/>
  <c r="AL6" i="12"/>
  <c r="AM6" i="12" s="1"/>
  <c r="S7" i="12"/>
  <c r="I7" i="12"/>
  <c r="M7" i="12"/>
  <c r="O7" i="12"/>
  <c r="U7" i="12"/>
  <c r="X7" i="12"/>
  <c r="Z7" i="12"/>
  <c r="AB7" i="12"/>
  <c r="AD7" i="12"/>
  <c r="AF7" i="12"/>
  <c r="AG7" i="12" s="1"/>
  <c r="AI7" i="12"/>
  <c r="AJ7" i="12" s="1"/>
  <c r="AL7" i="12"/>
  <c r="AM7" i="12" s="1"/>
  <c r="S32" i="12"/>
  <c r="I32" i="12"/>
  <c r="M32" i="12"/>
  <c r="O32" i="12"/>
  <c r="U32" i="12"/>
  <c r="X32" i="12"/>
  <c r="Z32" i="12"/>
  <c r="AB32" i="12"/>
  <c r="AD32" i="12"/>
  <c r="AF32" i="12"/>
  <c r="AG32" i="12" s="1"/>
  <c r="AI32" i="12"/>
  <c r="AJ32" i="12" s="1"/>
  <c r="AL32" i="12"/>
  <c r="AM32" i="12" s="1"/>
  <c r="I33" i="12"/>
  <c r="M33" i="12"/>
  <c r="O33" i="12"/>
  <c r="U33" i="12"/>
  <c r="X33" i="12"/>
  <c r="Z33" i="12"/>
  <c r="AB33" i="12"/>
  <c r="AD33" i="12"/>
  <c r="AF33" i="12"/>
  <c r="AG33" i="12" s="1"/>
  <c r="AI33" i="12"/>
  <c r="AJ33" i="12" s="1"/>
  <c r="AL33" i="12"/>
  <c r="AM33" i="12" s="1"/>
  <c r="I10" i="10"/>
  <c r="M10" i="10"/>
  <c r="O10" i="10"/>
  <c r="S10" i="10"/>
  <c r="U10" i="10"/>
  <c r="X10" i="10"/>
  <c r="Z10" i="10"/>
  <c r="AB10" i="10"/>
  <c r="AD10" i="10"/>
  <c r="AF10" i="10"/>
  <c r="AG10" i="10" s="1"/>
  <c r="AI10" i="10"/>
  <c r="AJ10" i="10" s="1"/>
  <c r="AL10" i="10"/>
  <c r="AM10" i="10" s="1"/>
  <c r="I4" i="10"/>
  <c r="M4" i="10"/>
  <c r="O4" i="10"/>
  <c r="S4" i="10"/>
  <c r="U4" i="10"/>
  <c r="X4" i="10"/>
  <c r="Z4" i="10"/>
  <c r="AB4" i="10"/>
  <c r="AD4" i="10"/>
  <c r="AF4" i="10"/>
  <c r="AG4" i="10" s="1"/>
  <c r="AI4" i="10"/>
  <c r="AJ4" i="10" s="1"/>
  <c r="AL4" i="10"/>
  <c r="AM4" i="10" s="1"/>
  <c r="I5" i="10"/>
  <c r="M5" i="10"/>
  <c r="O5" i="10"/>
  <c r="S5" i="10"/>
  <c r="U5" i="10"/>
  <c r="X5" i="10"/>
  <c r="Z5" i="10"/>
  <c r="AB5" i="10"/>
  <c r="AD5" i="10"/>
  <c r="AF5" i="10"/>
  <c r="AG5" i="10" s="1"/>
  <c r="AI5" i="10"/>
  <c r="AJ5" i="10" s="1"/>
  <c r="AL5" i="10"/>
  <c r="AM5" i="10" s="1"/>
  <c r="I7" i="10"/>
  <c r="M7" i="10"/>
  <c r="O7" i="10"/>
  <c r="S7" i="10"/>
  <c r="U7" i="10"/>
  <c r="X7" i="10"/>
  <c r="Z7" i="10"/>
  <c r="AB7" i="10"/>
  <c r="AD7" i="10"/>
  <c r="AF7" i="10"/>
  <c r="AG7" i="10" s="1"/>
  <c r="AI7" i="10"/>
  <c r="AJ7" i="10" s="1"/>
  <c r="AL7" i="10"/>
  <c r="AM7" i="10" s="1"/>
  <c r="I6" i="10"/>
  <c r="M6" i="10"/>
  <c r="O6" i="10"/>
  <c r="S6" i="10"/>
  <c r="U6" i="10"/>
  <c r="X6" i="10"/>
  <c r="Z6" i="10"/>
  <c r="AB6" i="10"/>
  <c r="AD6" i="10"/>
  <c r="AF6" i="10"/>
  <c r="AG6" i="10" s="1"/>
  <c r="AI6" i="10"/>
  <c r="AJ6" i="10" s="1"/>
  <c r="AL6" i="10"/>
  <c r="AM6" i="10" s="1"/>
  <c r="I8" i="10"/>
  <c r="M8" i="10"/>
  <c r="O8" i="10"/>
  <c r="S8" i="10"/>
  <c r="U8" i="10"/>
  <c r="X8" i="10"/>
  <c r="Z8" i="10"/>
  <c r="AB8" i="10"/>
  <c r="AD8" i="10"/>
  <c r="AF8" i="10"/>
  <c r="AG8" i="10" s="1"/>
  <c r="AI8" i="10"/>
  <c r="AJ8" i="10" s="1"/>
  <c r="AL8" i="10"/>
  <c r="AM8" i="10" s="1"/>
  <c r="W9" i="10"/>
  <c r="AF8" i="6"/>
  <c r="AG8" i="6" s="1"/>
  <c r="AL8" i="6"/>
  <c r="AM8" i="6" s="1"/>
  <c r="AL7" i="2"/>
  <c r="AM7" i="2" s="1"/>
  <c r="AI7" i="2"/>
  <c r="AJ7" i="2" s="1"/>
  <c r="AL4" i="8"/>
  <c r="AM4" i="8" s="1"/>
  <c r="AI4" i="8"/>
  <c r="AJ4" i="8" s="1"/>
  <c r="S15" i="15"/>
  <c r="S6" i="15"/>
  <c r="S4" i="15"/>
  <c r="S7" i="15"/>
  <c r="S9" i="15"/>
  <c r="S8" i="15"/>
  <c r="S13" i="15"/>
  <c r="S10" i="15"/>
  <c r="S11" i="15"/>
  <c r="S12" i="15"/>
  <c r="S14" i="15"/>
  <c r="AF4" i="20"/>
  <c r="AG4" i="20" s="1"/>
  <c r="W7" i="20"/>
  <c r="X7" i="20"/>
  <c r="W10" i="17"/>
  <c r="W7" i="17"/>
  <c r="X7" i="17"/>
  <c r="W15" i="13"/>
  <c r="Z4" i="8"/>
  <c r="AF4" i="8"/>
  <c r="AG4" i="8" s="1"/>
  <c r="W4" i="6"/>
  <c r="X4" i="6"/>
  <c r="AF7" i="2"/>
  <c r="AG7" i="2" s="1"/>
  <c r="W4" i="35"/>
  <c r="X4" i="35"/>
  <c r="W11" i="13"/>
  <c r="X11" i="13"/>
  <c r="O4" i="7"/>
  <c r="M5" i="15"/>
  <c r="Z7" i="2"/>
  <c r="AL10" i="35"/>
  <c r="AM10" i="35" s="1"/>
  <c r="AI10" i="35"/>
  <c r="AJ10" i="35" s="1"/>
  <c r="AF10" i="35"/>
  <c r="AG10" i="35" s="1"/>
  <c r="AD10" i="35"/>
  <c r="AB10" i="35"/>
  <c r="Z10" i="35"/>
  <c r="X10" i="35"/>
  <c r="W10" i="35"/>
  <c r="U10" i="35"/>
  <c r="S10" i="35"/>
  <c r="O10" i="35"/>
  <c r="M10" i="35"/>
  <c r="I10" i="35"/>
  <c r="AL9" i="35"/>
  <c r="AM9" i="35" s="1"/>
  <c r="AI9" i="35"/>
  <c r="AJ9" i="35" s="1"/>
  <c r="AF9" i="35"/>
  <c r="AG9" i="35" s="1"/>
  <c r="AD9" i="35"/>
  <c r="AB9" i="35"/>
  <c r="Z9" i="35"/>
  <c r="X9" i="35"/>
  <c r="W9" i="35"/>
  <c r="U9" i="35"/>
  <c r="S9" i="35"/>
  <c r="O9" i="35"/>
  <c r="M9" i="35"/>
  <c r="I9" i="35"/>
  <c r="AL8" i="35"/>
  <c r="AM8" i="35" s="1"/>
  <c r="AI8" i="35"/>
  <c r="AJ8" i="35" s="1"/>
  <c r="AF8" i="35"/>
  <c r="AG8" i="35" s="1"/>
  <c r="AD8" i="35"/>
  <c r="AB8" i="35"/>
  <c r="Z8" i="35"/>
  <c r="X8" i="35"/>
  <c r="W8" i="35"/>
  <c r="U8" i="35"/>
  <c r="S8" i="35"/>
  <c r="O8" i="35"/>
  <c r="M8" i="35"/>
  <c r="I8" i="35"/>
  <c r="AL4" i="35"/>
  <c r="AM4" i="35" s="1"/>
  <c r="AI4" i="35"/>
  <c r="AJ4" i="35" s="1"/>
  <c r="AF4" i="35"/>
  <c r="AG4" i="35" s="1"/>
  <c r="AD4" i="35"/>
  <c r="AB4" i="35"/>
  <c r="Z4" i="35"/>
  <c r="U4" i="35"/>
  <c r="S4" i="35"/>
  <c r="O4" i="35"/>
  <c r="M4" i="35"/>
  <c r="I4" i="35"/>
  <c r="AL5" i="35"/>
  <c r="AM5" i="35" s="1"/>
  <c r="AI5" i="35"/>
  <c r="AJ5" i="35" s="1"/>
  <c r="AF5" i="35"/>
  <c r="AG5" i="35" s="1"/>
  <c r="AD5" i="35"/>
  <c r="AB5" i="35"/>
  <c r="Z5" i="35"/>
  <c r="X5" i="35"/>
  <c r="W5" i="35"/>
  <c r="U5" i="35"/>
  <c r="S5" i="35"/>
  <c r="O5" i="35"/>
  <c r="M5" i="35"/>
  <c r="I5" i="35"/>
  <c r="AL7" i="35"/>
  <c r="AM7" i="35" s="1"/>
  <c r="AI7" i="35"/>
  <c r="AJ7" i="35" s="1"/>
  <c r="AF7" i="35"/>
  <c r="AG7" i="35" s="1"/>
  <c r="AD7" i="35"/>
  <c r="AB7" i="35"/>
  <c r="Z7" i="35"/>
  <c r="X7" i="35"/>
  <c r="W7" i="35"/>
  <c r="U7" i="35"/>
  <c r="S7" i="35"/>
  <c r="O7" i="35"/>
  <c r="M7" i="35"/>
  <c r="I7" i="35"/>
  <c r="AL6" i="35"/>
  <c r="AM6" i="35" s="1"/>
  <c r="AI6" i="35"/>
  <c r="AJ6" i="35" s="1"/>
  <c r="AF6" i="35"/>
  <c r="AG6" i="35" s="1"/>
  <c r="AD6" i="35"/>
  <c r="AB6" i="35"/>
  <c r="Z6" i="35"/>
  <c r="X6" i="35"/>
  <c r="W6" i="35"/>
  <c r="U6" i="35"/>
  <c r="S6" i="35"/>
  <c r="O6" i="35"/>
  <c r="M6" i="35"/>
  <c r="I6" i="35"/>
  <c r="I11" i="13"/>
  <c r="I10" i="13"/>
  <c r="I5" i="13"/>
  <c r="I6" i="13"/>
  <c r="I8" i="13"/>
  <c r="I13" i="13"/>
  <c r="I7" i="13"/>
  <c r="I9" i="13"/>
  <c r="I14" i="13"/>
  <c r="I4" i="13"/>
  <c r="AI6" i="9"/>
  <c r="AJ6" i="9" s="1"/>
  <c r="AI8" i="9"/>
  <c r="AJ8" i="9" s="1"/>
  <c r="AI7" i="9"/>
  <c r="AJ7" i="9" s="1"/>
  <c r="AI10" i="9"/>
  <c r="AJ10" i="9" s="1"/>
  <c r="AI9" i="9"/>
  <c r="AJ9" i="9" s="1"/>
  <c r="AJ11" i="9"/>
  <c r="AI4" i="9"/>
  <c r="AJ4" i="9" s="1"/>
  <c r="AD11" i="9"/>
  <c r="AD10" i="9"/>
  <c r="AG11" i="9"/>
  <c r="I11" i="9"/>
  <c r="I10" i="9"/>
  <c r="I4" i="9"/>
  <c r="I6" i="9"/>
  <c r="I7" i="9"/>
  <c r="I9" i="9"/>
  <c r="I8" i="9"/>
  <c r="I5" i="7"/>
  <c r="I7" i="7"/>
  <c r="I6" i="7"/>
  <c r="I4" i="7"/>
  <c r="I5" i="8"/>
  <c r="I7" i="8"/>
  <c r="I8" i="8"/>
  <c r="I6" i="8"/>
  <c r="I4" i="8"/>
  <c r="AJ16" i="17"/>
  <c r="AG16" i="17"/>
  <c r="I5" i="17"/>
  <c r="I4" i="17"/>
  <c r="I6" i="17"/>
  <c r="I7" i="17"/>
  <c r="I16" i="17"/>
  <c r="I15" i="17"/>
  <c r="I14" i="17"/>
  <c r="I8" i="17"/>
  <c r="I12" i="17"/>
  <c r="I13" i="17"/>
  <c r="I11" i="17"/>
  <c r="AD8" i="6"/>
  <c r="AD6" i="6"/>
  <c r="I6" i="6"/>
  <c r="I5" i="6"/>
  <c r="I7" i="6"/>
  <c r="I8" i="6"/>
  <c r="I4" i="6"/>
  <c r="AD9" i="15"/>
  <c r="I15" i="15"/>
  <c r="I6" i="15"/>
  <c r="I4" i="15"/>
  <c r="I7" i="15"/>
  <c r="I9" i="15"/>
  <c r="I8" i="15"/>
  <c r="I13" i="15"/>
  <c r="I10" i="15"/>
  <c r="I11" i="15"/>
  <c r="I12" i="15"/>
  <c r="I14" i="15"/>
  <c r="I5" i="15"/>
  <c r="I4" i="2"/>
  <c r="I7" i="2"/>
  <c r="I11" i="2"/>
  <c r="I5" i="2"/>
  <c r="I8" i="2"/>
  <c r="I9" i="2"/>
  <c r="I6" i="2"/>
  <c r="I10" i="2"/>
  <c r="I12" i="2"/>
  <c r="I7" i="20"/>
  <c r="I8" i="20"/>
  <c r="I6" i="20"/>
  <c r="I4" i="20"/>
  <c r="I5" i="20"/>
  <c r="AD10" i="14"/>
  <c r="AD11" i="14"/>
  <c r="AD12" i="14"/>
  <c r="I14" i="14"/>
  <c r="I6" i="14"/>
  <c r="I13" i="14"/>
  <c r="I8" i="14"/>
  <c r="I4" i="14"/>
  <c r="I5" i="14"/>
  <c r="I9" i="14"/>
  <c r="I12" i="14"/>
  <c r="I10" i="14"/>
  <c r="I11" i="14"/>
  <c r="I7" i="14"/>
  <c r="I6" i="11"/>
  <c r="I4" i="11"/>
  <c r="I7" i="11"/>
  <c r="I5" i="11"/>
  <c r="AF15" i="15"/>
  <c r="AG15" i="15" s="1"/>
  <c r="AF6" i="15"/>
  <c r="AG6" i="15" s="1"/>
  <c r="AF4" i="15"/>
  <c r="AG4" i="15" s="1"/>
  <c r="AF7" i="15"/>
  <c r="AG7" i="15" s="1"/>
  <c r="AF9" i="15"/>
  <c r="AG9" i="15" s="1"/>
  <c r="AF8" i="15"/>
  <c r="AG8" i="15" s="1"/>
  <c r="AF13" i="15"/>
  <c r="AG13" i="15" s="1"/>
  <c r="AF10" i="15"/>
  <c r="AG10" i="15" s="1"/>
  <c r="AF11" i="15"/>
  <c r="AG11" i="15" s="1"/>
  <c r="AF12" i="15"/>
  <c r="AG12" i="15" s="1"/>
  <c r="AF14" i="15"/>
  <c r="AG14" i="15" s="1"/>
  <c r="AF5" i="15"/>
  <c r="AG5" i="15" s="1"/>
  <c r="AF5" i="17"/>
  <c r="AG5" i="17" s="1"/>
  <c r="AF4" i="17"/>
  <c r="AG4" i="17" s="1"/>
  <c r="AF6" i="17"/>
  <c r="AG6" i="17" s="1"/>
  <c r="AF7" i="17"/>
  <c r="AG7" i="17" s="1"/>
  <c r="AF15" i="17"/>
  <c r="AG15" i="17" s="1"/>
  <c r="AF14" i="17"/>
  <c r="AG14" i="17" s="1"/>
  <c r="AF8" i="17"/>
  <c r="AG8" i="17" s="1"/>
  <c r="AF12" i="17"/>
  <c r="AG12" i="17" s="1"/>
  <c r="AF13" i="17"/>
  <c r="AG13" i="17" s="1"/>
  <c r="AF11" i="17"/>
  <c r="AG11" i="17" s="1"/>
  <c r="I7" i="1"/>
  <c r="I8" i="1"/>
  <c r="I4" i="1"/>
  <c r="I9" i="1"/>
  <c r="I5" i="1"/>
  <c r="I6" i="1"/>
  <c r="M5" i="17"/>
  <c r="O5" i="17"/>
  <c r="S5" i="17"/>
  <c r="U5" i="17"/>
  <c r="X5" i="17"/>
  <c r="Z5" i="17"/>
  <c r="AB5" i="17"/>
  <c r="AD5" i="17"/>
  <c r="AI5" i="17"/>
  <c r="AJ5" i="17" s="1"/>
  <c r="AI6" i="17"/>
  <c r="AJ6" i="17" s="1"/>
  <c r="AI7" i="17"/>
  <c r="AJ7" i="17" s="1"/>
  <c r="AI4" i="17"/>
  <c r="AJ4" i="17" s="1"/>
  <c r="AI8" i="17"/>
  <c r="AJ8" i="17" s="1"/>
  <c r="AI11" i="17"/>
  <c r="AJ11" i="17" s="1"/>
  <c r="AI12" i="17"/>
  <c r="AJ12" i="17" s="1"/>
  <c r="AI14" i="17"/>
  <c r="AJ14" i="17" s="1"/>
  <c r="AI15" i="17"/>
  <c r="AJ15" i="17" s="1"/>
  <c r="AI13" i="17"/>
  <c r="AJ13" i="17" s="1"/>
  <c r="AL5" i="17"/>
  <c r="AM5" i="17" s="1"/>
  <c r="M4" i="17"/>
  <c r="O4" i="17"/>
  <c r="S4" i="17"/>
  <c r="U4" i="17"/>
  <c r="X4" i="17"/>
  <c r="Z4" i="17"/>
  <c r="AB4" i="17"/>
  <c r="AD4" i="17"/>
  <c r="AL4" i="17"/>
  <c r="AM4" i="17" s="1"/>
  <c r="M6" i="17"/>
  <c r="O6" i="17"/>
  <c r="S6" i="17"/>
  <c r="U6" i="17"/>
  <c r="X6" i="17"/>
  <c r="Z6" i="17"/>
  <c r="AB6" i="17"/>
  <c r="AD6" i="17"/>
  <c r="AL6" i="17"/>
  <c r="AM6" i="17" s="1"/>
  <c r="M7" i="17"/>
  <c r="O7" i="17"/>
  <c r="S7" i="17"/>
  <c r="U7" i="17"/>
  <c r="Z7" i="17"/>
  <c r="AB7" i="17"/>
  <c r="AD7" i="17"/>
  <c r="AL7" i="17"/>
  <c r="AM7" i="17" s="1"/>
  <c r="M16" i="17"/>
  <c r="O16" i="17"/>
  <c r="S16" i="17"/>
  <c r="U16" i="17"/>
  <c r="X16" i="17"/>
  <c r="AB16" i="17"/>
  <c r="AD16" i="17"/>
  <c r="AM16" i="17"/>
  <c r="M15" i="17"/>
  <c r="O15" i="17"/>
  <c r="S15" i="17"/>
  <c r="U15" i="17"/>
  <c r="X15" i="17"/>
  <c r="Z15" i="17"/>
  <c r="AB15" i="17"/>
  <c r="AD15" i="17"/>
  <c r="AL15" i="17"/>
  <c r="AM15" i="17" s="1"/>
  <c r="M14" i="17"/>
  <c r="O14" i="17"/>
  <c r="S14" i="17"/>
  <c r="U14" i="17"/>
  <c r="X14" i="17"/>
  <c r="Z14" i="17"/>
  <c r="AB14" i="17"/>
  <c r="AD14" i="17"/>
  <c r="AL14" i="17"/>
  <c r="AM14" i="17" s="1"/>
  <c r="M8" i="17"/>
  <c r="O8" i="17"/>
  <c r="S8" i="17"/>
  <c r="U8" i="17"/>
  <c r="X8" i="17"/>
  <c r="Z8" i="17"/>
  <c r="AB8" i="17"/>
  <c r="AD8" i="17"/>
  <c r="AL8" i="17"/>
  <c r="AM8" i="17" s="1"/>
  <c r="M12" i="17"/>
  <c r="O12" i="17"/>
  <c r="S12" i="17"/>
  <c r="U12" i="17"/>
  <c r="X12" i="17"/>
  <c r="Z12" i="17"/>
  <c r="AB12" i="17"/>
  <c r="AD12" i="17"/>
  <c r="AL12" i="17"/>
  <c r="AM12" i="17" s="1"/>
  <c r="M13" i="17"/>
  <c r="O13" i="17"/>
  <c r="S13" i="17"/>
  <c r="U13" i="17"/>
  <c r="X13" i="17"/>
  <c r="Z13" i="17"/>
  <c r="AB13" i="17"/>
  <c r="AD13" i="17"/>
  <c r="AL13" i="17"/>
  <c r="AM13" i="17" s="1"/>
  <c r="M11" i="17"/>
  <c r="O11" i="17"/>
  <c r="S11" i="17"/>
  <c r="U11" i="17"/>
  <c r="X11" i="17"/>
  <c r="Z11" i="17"/>
  <c r="AB11" i="17"/>
  <c r="AD11" i="17"/>
  <c r="AL11" i="17"/>
  <c r="AM11" i="17" s="1"/>
  <c r="M14" i="14"/>
  <c r="O14" i="14"/>
  <c r="S14" i="14"/>
  <c r="U14" i="14"/>
  <c r="X14" i="14"/>
  <c r="AB14" i="14"/>
  <c r="AD14" i="14"/>
  <c r="AG14" i="14"/>
  <c r="AF8" i="14"/>
  <c r="AG8" i="14" s="1"/>
  <c r="AF4" i="14"/>
  <c r="AG4" i="14" s="1"/>
  <c r="AF5" i="14"/>
  <c r="AG5" i="14" s="1"/>
  <c r="AF7" i="14"/>
  <c r="AG7" i="14" s="1"/>
  <c r="AF13" i="14"/>
  <c r="AG13" i="14" s="1"/>
  <c r="AF6" i="14"/>
  <c r="AG6" i="14" s="1"/>
  <c r="AF9" i="14"/>
  <c r="AG9" i="14" s="1"/>
  <c r="AF12" i="14"/>
  <c r="AG12" i="14" s="1"/>
  <c r="AF10" i="14"/>
  <c r="AG10" i="14" s="1"/>
  <c r="AF11" i="14"/>
  <c r="AG11" i="14" s="1"/>
  <c r="AJ14" i="14"/>
  <c r="AI8" i="14"/>
  <c r="AJ8" i="14" s="1"/>
  <c r="AI4" i="14"/>
  <c r="AJ4" i="14" s="1"/>
  <c r="AI5" i="14"/>
  <c r="AJ5" i="14" s="1"/>
  <c r="AI7" i="14"/>
  <c r="AJ7" i="14" s="1"/>
  <c r="AI13" i="14"/>
  <c r="AJ13" i="14" s="1"/>
  <c r="AI6" i="14"/>
  <c r="AJ6" i="14" s="1"/>
  <c r="AI9" i="14"/>
  <c r="AJ9" i="14" s="1"/>
  <c r="AI12" i="14"/>
  <c r="AJ12" i="14" s="1"/>
  <c r="AI10" i="14"/>
  <c r="AJ10" i="14" s="1"/>
  <c r="AI11" i="14"/>
  <c r="AJ11" i="14" s="1"/>
  <c r="AM14" i="14"/>
  <c r="M6" i="14"/>
  <c r="O6" i="14"/>
  <c r="S6" i="14"/>
  <c r="U6" i="14"/>
  <c r="X6" i="14"/>
  <c r="Z6" i="14"/>
  <c r="AB6" i="14"/>
  <c r="AD6" i="14"/>
  <c r="AL6" i="14"/>
  <c r="AM6" i="14" s="1"/>
  <c r="M13" i="14"/>
  <c r="O13" i="14"/>
  <c r="S13" i="14"/>
  <c r="U13" i="14"/>
  <c r="X13" i="14"/>
  <c r="Z13" i="14"/>
  <c r="AB13" i="14"/>
  <c r="AD13" i="14"/>
  <c r="AL13" i="14"/>
  <c r="AM13" i="14" s="1"/>
  <c r="M8" i="14"/>
  <c r="O8" i="14"/>
  <c r="S8" i="14"/>
  <c r="U8" i="14"/>
  <c r="X8" i="14"/>
  <c r="Z8" i="14"/>
  <c r="AB8" i="14"/>
  <c r="AD8" i="14"/>
  <c r="AL8" i="14"/>
  <c r="AM8" i="14" s="1"/>
  <c r="M4" i="14"/>
  <c r="O4" i="14"/>
  <c r="S4" i="14"/>
  <c r="U4" i="14"/>
  <c r="X4" i="14"/>
  <c r="Z4" i="14"/>
  <c r="AB4" i="14"/>
  <c r="AD4" i="14"/>
  <c r="AL4" i="14"/>
  <c r="AM4" i="14" s="1"/>
  <c r="M5" i="14"/>
  <c r="O5" i="14"/>
  <c r="S5" i="14"/>
  <c r="U5" i="14"/>
  <c r="X5" i="14"/>
  <c r="Z5" i="14"/>
  <c r="AB5" i="14"/>
  <c r="AD5" i="14"/>
  <c r="AL5" i="14"/>
  <c r="AM5" i="14" s="1"/>
  <c r="M9" i="14"/>
  <c r="O9" i="14"/>
  <c r="S9" i="14"/>
  <c r="U9" i="14"/>
  <c r="X9" i="14"/>
  <c r="Z9" i="14"/>
  <c r="AB9" i="14"/>
  <c r="AD9" i="14"/>
  <c r="AL9" i="14"/>
  <c r="AM9" i="14" s="1"/>
  <c r="M12" i="14"/>
  <c r="O12" i="14"/>
  <c r="S12" i="14"/>
  <c r="U12" i="14"/>
  <c r="X12" i="14"/>
  <c r="Z12" i="14"/>
  <c r="AB12" i="14"/>
  <c r="AL12" i="14"/>
  <c r="AM12" i="14" s="1"/>
  <c r="M10" i="14"/>
  <c r="O10" i="14"/>
  <c r="S10" i="14"/>
  <c r="U10" i="14"/>
  <c r="X10" i="14"/>
  <c r="Z10" i="14"/>
  <c r="AB10" i="14"/>
  <c r="AL10" i="14"/>
  <c r="AM10" i="14" s="1"/>
  <c r="M11" i="14"/>
  <c r="O11" i="14"/>
  <c r="S11" i="14"/>
  <c r="U11" i="14"/>
  <c r="X11" i="14"/>
  <c r="Z11" i="14"/>
  <c r="AB11" i="14"/>
  <c r="AL11" i="14"/>
  <c r="AM11" i="14" s="1"/>
  <c r="M7" i="14"/>
  <c r="O7" i="14"/>
  <c r="S7" i="14"/>
  <c r="U7" i="14"/>
  <c r="X7" i="14"/>
  <c r="Z7" i="14"/>
  <c r="AB7" i="14"/>
  <c r="AD7" i="14"/>
  <c r="AL7" i="14"/>
  <c r="AM7" i="14" s="1"/>
  <c r="M5" i="8"/>
  <c r="O5" i="8"/>
  <c r="S5" i="8"/>
  <c r="U5" i="8"/>
  <c r="X5" i="8"/>
  <c r="Z5" i="8"/>
  <c r="AB5" i="8"/>
  <c r="AD5" i="8"/>
  <c r="AF5" i="8"/>
  <c r="AG5" i="8" s="1"/>
  <c r="AF6" i="8"/>
  <c r="AG6" i="8" s="1"/>
  <c r="AF8" i="8"/>
  <c r="AG8" i="8" s="1"/>
  <c r="AF7" i="8"/>
  <c r="AG7" i="8" s="1"/>
  <c r="AI5" i="8"/>
  <c r="AJ5" i="8" s="1"/>
  <c r="AI6" i="8"/>
  <c r="AJ6" i="8" s="1"/>
  <c r="AI8" i="8"/>
  <c r="AJ8" i="8" s="1"/>
  <c r="AI7" i="8"/>
  <c r="AJ7" i="8"/>
  <c r="AL5" i="8"/>
  <c r="AM5" i="8" s="1"/>
  <c r="M7" i="8"/>
  <c r="O7" i="8"/>
  <c r="S7" i="8"/>
  <c r="U7" i="8"/>
  <c r="X7" i="8"/>
  <c r="Z7" i="8"/>
  <c r="AB7" i="8"/>
  <c r="AD7" i="8"/>
  <c r="AL7" i="8"/>
  <c r="AM7" i="8" s="1"/>
  <c r="M8" i="8"/>
  <c r="O8" i="8"/>
  <c r="S8" i="8"/>
  <c r="U8" i="8"/>
  <c r="X8" i="8"/>
  <c r="Z8" i="8"/>
  <c r="AB8" i="8"/>
  <c r="AD8" i="8"/>
  <c r="AL8" i="8"/>
  <c r="AM8" i="8" s="1"/>
  <c r="M6" i="8"/>
  <c r="O6" i="8"/>
  <c r="S6" i="8"/>
  <c r="U6" i="8"/>
  <c r="X6" i="8"/>
  <c r="Z6" i="8"/>
  <c r="AB6" i="8"/>
  <c r="AD6" i="8"/>
  <c r="AL6" i="8"/>
  <c r="AM6" i="8" s="1"/>
  <c r="M4" i="8"/>
  <c r="O4" i="8"/>
  <c r="S4" i="8"/>
  <c r="U4" i="8"/>
  <c r="X4" i="8"/>
  <c r="AB4" i="8"/>
  <c r="AD4" i="8"/>
  <c r="M7" i="20"/>
  <c r="O7" i="20"/>
  <c r="S7" i="20"/>
  <c r="U7" i="20"/>
  <c r="Z7" i="20"/>
  <c r="AB7" i="20"/>
  <c r="AD7" i="20"/>
  <c r="AF7" i="20"/>
  <c r="AG7" i="20" s="1"/>
  <c r="AF5" i="20"/>
  <c r="AG5" i="20" s="1"/>
  <c r="AF6" i="20"/>
  <c r="AG6" i="20" s="1"/>
  <c r="AF8" i="20"/>
  <c r="AG8" i="20" s="1"/>
  <c r="AL7" i="20"/>
  <c r="AM7" i="20" s="1"/>
  <c r="M8" i="20"/>
  <c r="O8" i="20"/>
  <c r="S8" i="20"/>
  <c r="U8" i="20"/>
  <c r="X8" i="20"/>
  <c r="Z8" i="20"/>
  <c r="AB8" i="20"/>
  <c r="AD8" i="20"/>
  <c r="AL8" i="20"/>
  <c r="AM8" i="20" s="1"/>
  <c r="M6" i="20"/>
  <c r="O6" i="20"/>
  <c r="S6" i="20"/>
  <c r="U6" i="20"/>
  <c r="X6" i="20"/>
  <c r="Z6" i="20"/>
  <c r="AB6" i="20"/>
  <c r="AD6" i="20"/>
  <c r="AI6" i="20"/>
  <c r="AJ6" i="20" s="1"/>
  <c r="AI5" i="20"/>
  <c r="AJ5" i="20" s="1"/>
  <c r="AI7" i="20"/>
  <c r="AJ7" i="20" s="1"/>
  <c r="AI8" i="20"/>
  <c r="AJ8" i="20" s="1"/>
  <c r="AI4" i="20"/>
  <c r="AJ4" i="20" s="1"/>
  <c r="AL6" i="20"/>
  <c r="AM6" i="20" s="1"/>
  <c r="M4" i="20"/>
  <c r="O4" i="20"/>
  <c r="S4" i="20"/>
  <c r="U4" i="20"/>
  <c r="X4" i="20"/>
  <c r="Z4" i="20"/>
  <c r="AB4" i="20"/>
  <c r="AD4" i="20"/>
  <c r="AL4" i="20"/>
  <c r="AM4" i="20" s="1"/>
  <c r="M5" i="20"/>
  <c r="O5" i="20"/>
  <c r="S5" i="20"/>
  <c r="U5" i="20"/>
  <c r="X5" i="20"/>
  <c r="Z5" i="20"/>
  <c r="AB5" i="20"/>
  <c r="AD5" i="20"/>
  <c r="AL5" i="20"/>
  <c r="AM5" i="20" s="1"/>
  <c r="M6" i="11"/>
  <c r="O6" i="11"/>
  <c r="S6" i="11"/>
  <c r="U6" i="11"/>
  <c r="X6" i="11"/>
  <c r="Z6" i="11"/>
  <c r="AB6" i="11"/>
  <c r="AD6" i="11"/>
  <c r="AF6" i="11"/>
  <c r="AG6" i="11" s="1"/>
  <c r="AF4" i="11"/>
  <c r="AG4" i="11" s="1"/>
  <c r="AF7" i="11"/>
  <c r="AG7" i="11" s="1"/>
  <c r="AI6" i="11"/>
  <c r="AJ6" i="11" s="1"/>
  <c r="AI5" i="11"/>
  <c r="AJ5" i="11" s="1"/>
  <c r="AI4" i="11"/>
  <c r="AJ4" i="11" s="1"/>
  <c r="AI7" i="11"/>
  <c r="AJ7" i="11" s="1"/>
  <c r="AL6" i="11"/>
  <c r="AM6" i="11" s="1"/>
  <c r="M4" i="11"/>
  <c r="O4" i="11"/>
  <c r="S4" i="11"/>
  <c r="U4" i="11"/>
  <c r="X4" i="11"/>
  <c r="Z4" i="11"/>
  <c r="AB4" i="11"/>
  <c r="AD4" i="11"/>
  <c r="AL4" i="11"/>
  <c r="AM4" i="11" s="1"/>
  <c r="M7" i="11"/>
  <c r="O7" i="11"/>
  <c r="S7" i="11"/>
  <c r="U7" i="11"/>
  <c r="X7" i="11"/>
  <c r="Z7" i="11"/>
  <c r="AB7" i="11"/>
  <c r="AD7" i="11"/>
  <c r="AL7" i="11"/>
  <c r="AM7" i="11" s="1"/>
  <c r="M5" i="11"/>
  <c r="O5" i="11"/>
  <c r="S5" i="11"/>
  <c r="U5" i="11"/>
  <c r="X5" i="11"/>
  <c r="Z5" i="11"/>
  <c r="AB5" i="11"/>
  <c r="AD5" i="11"/>
  <c r="AL5" i="11"/>
  <c r="AM5" i="11" s="1"/>
  <c r="AN7" i="21"/>
  <c r="AF7" i="13"/>
  <c r="AG7" i="13" s="1"/>
  <c r="AF4" i="13"/>
  <c r="AG4" i="13" s="1"/>
  <c r="AF5" i="13"/>
  <c r="AG5" i="13" s="1"/>
  <c r="AF8" i="13"/>
  <c r="AG8" i="13" s="1"/>
  <c r="AF9" i="13"/>
  <c r="AG9" i="13" s="1"/>
  <c r="AF6" i="13"/>
  <c r="AG6" i="13" s="1"/>
  <c r="AF11" i="13"/>
  <c r="AG11" i="13" s="1"/>
  <c r="AF14" i="13"/>
  <c r="AG14" i="13" s="1"/>
  <c r="AF10" i="13"/>
  <c r="AG10" i="13" s="1"/>
  <c r="AF13" i="13"/>
  <c r="AG13" i="13" s="1"/>
  <c r="AI7" i="13"/>
  <c r="AJ7" i="13" s="1"/>
  <c r="AI4" i="13"/>
  <c r="AJ4" i="13" s="1"/>
  <c r="AI5" i="13"/>
  <c r="AJ5" i="13" s="1"/>
  <c r="AI8" i="13"/>
  <c r="AJ8" i="13" s="1"/>
  <c r="AI9" i="13"/>
  <c r="AJ9" i="13" s="1"/>
  <c r="AI6" i="13"/>
  <c r="AJ6" i="13" s="1"/>
  <c r="AI11" i="13"/>
  <c r="AJ11" i="13" s="1"/>
  <c r="AI14" i="13"/>
  <c r="AJ14" i="13" s="1"/>
  <c r="AI10" i="13"/>
  <c r="AJ10" i="13" s="1"/>
  <c r="AI13" i="13"/>
  <c r="AJ13" i="13" s="1"/>
  <c r="M14" i="13"/>
  <c r="O14" i="13"/>
  <c r="S14" i="13"/>
  <c r="U14" i="13"/>
  <c r="X14" i="13"/>
  <c r="Z14" i="13"/>
  <c r="AB14" i="13"/>
  <c r="AD14" i="13"/>
  <c r="AL14" i="13"/>
  <c r="AM14" i="13" s="1"/>
  <c r="M9" i="13"/>
  <c r="O9" i="13"/>
  <c r="S9" i="13"/>
  <c r="U9" i="13"/>
  <c r="X9" i="13"/>
  <c r="Z9" i="13"/>
  <c r="AB9" i="13"/>
  <c r="AD9" i="13"/>
  <c r="AL9" i="13"/>
  <c r="AM9" i="13" s="1"/>
  <c r="M7" i="13"/>
  <c r="O7" i="13"/>
  <c r="S7" i="13"/>
  <c r="U7" i="13"/>
  <c r="X7" i="13"/>
  <c r="Z7" i="13"/>
  <c r="AB7" i="13"/>
  <c r="AD7" i="13"/>
  <c r="AL7" i="13"/>
  <c r="AM7" i="13" s="1"/>
  <c r="M13" i="13"/>
  <c r="O13" i="13"/>
  <c r="S13" i="13"/>
  <c r="U13" i="13"/>
  <c r="X13" i="13"/>
  <c r="Z13" i="13"/>
  <c r="AB13" i="13"/>
  <c r="AD13" i="13"/>
  <c r="AL13" i="13"/>
  <c r="AM13" i="13" s="1"/>
  <c r="M8" i="13"/>
  <c r="O8" i="13"/>
  <c r="S8" i="13"/>
  <c r="U8" i="13"/>
  <c r="X8" i="13"/>
  <c r="Z8" i="13"/>
  <c r="AB8" i="13"/>
  <c r="AD8" i="13"/>
  <c r="AL8" i="13"/>
  <c r="AM8" i="13" s="1"/>
  <c r="M6" i="13"/>
  <c r="O6" i="13"/>
  <c r="S6" i="13"/>
  <c r="U6" i="13"/>
  <c r="X6" i="13"/>
  <c r="Z6" i="13"/>
  <c r="AB6" i="13"/>
  <c r="AD6" i="13"/>
  <c r="AL6" i="13"/>
  <c r="AM6" i="13" s="1"/>
  <c r="M5" i="13"/>
  <c r="O5" i="13"/>
  <c r="S5" i="13"/>
  <c r="U5" i="13"/>
  <c r="X5" i="13"/>
  <c r="Z5" i="13"/>
  <c r="AB5" i="13"/>
  <c r="AD5" i="13"/>
  <c r="AL5" i="13"/>
  <c r="AM5" i="13" s="1"/>
  <c r="M10" i="13"/>
  <c r="O10" i="13"/>
  <c r="S10" i="13"/>
  <c r="U10" i="13"/>
  <c r="X10" i="13"/>
  <c r="Z10" i="13"/>
  <c r="AB10" i="13"/>
  <c r="AD10" i="13"/>
  <c r="AL10" i="13"/>
  <c r="AM10" i="13" s="1"/>
  <c r="M11" i="13"/>
  <c r="O11" i="13"/>
  <c r="S11" i="13"/>
  <c r="U11" i="13"/>
  <c r="Z11" i="13"/>
  <c r="AB11" i="13"/>
  <c r="AD11" i="13"/>
  <c r="AL11" i="13"/>
  <c r="AM11" i="13" s="1"/>
  <c r="M4" i="13"/>
  <c r="O4" i="13"/>
  <c r="S4" i="13"/>
  <c r="U4" i="13"/>
  <c r="X4" i="13"/>
  <c r="Z4" i="13"/>
  <c r="AB4" i="13"/>
  <c r="AD4" i="13"/>
  <c r="AL4" i="13"/>
  <c r="AM4" i="13" s="1"/>
  <c r="M10" i="9"/>
  <c r="O10" i="9"/>
  <c r="U10" i="9"/>
  <c r="X10" i="9"/>
  <c r="Z10" i="9"/>
  <c r="AB10" i="9"/>
  <c r="AF10" i="9"/>
  <c r="AG10" i="9" s="1"/>
  <c r="AF8" i="9"/>
  <c r="AG8" i="9" s="1"/>
  <c r="AF4" i="9"/>
  <c r="AG4" i="9" s="1"/>
  <c r="AF6" i="9"/>
  <c r="AG6" i="9" s="1"/>
  <c r="AF9" i="9"/>
  <c r="AG9" i="9" s="1"/>
  <c r="AF7" i="9"/>
  <c r="AG7" i="9" s="1"/>
  <c r="AL10" i="9"/>
  <c r="AM10" i="9" s="1"/>
  <c r="M4" i="9"/>
  <c r="O4" i="9"/>
  <c r="U4" i="9"/>
  <c r="X4" i="9"/>
  <c r="Z4" i="9"/>
  <c r="AB4" i="9"/>
  <c r="AD4" i="9"/>
  <c r="AL4" i="9"/>
  <c r="AM4" i="9" s="1"/>
  <c r="M6" i="9"/>
  <c r="O6" i="9"/>
  <c r="U6" i="9"/>
  <c r="X6" i="9"/>
  <c r="Z6" i="9"/>
  <c r="AB6" i="9"/>
  <c r="AD6" i="9"/>
  <c r="AL6" i="9"/>
  <c r="AM6" i="9" s="1"/>
  <c r="M7" i="9"/>
  <c r="O7" i="9"/>
  <c r="U7" i="9"/>
  <c r="X7" i="9"/>
  <c r="Z7" i="9"/>
  <c r="AB7" i="9"/>
  <c r="AD7" i="9"/>
  <c r="AL7" i="9"/>
  <c r="AM7" i="9" s="1"/>
  <c r="M9" i="9"/>
  <c r="O9" i="9"/>
  <c r="U9" i="9"/>
  <c r="X9" i="9"/>
  <c r="Z9" i="9"/>
  <c r="AB9" i="9"/>
  <c r="AD9" i="9"/>
  <c r="AL9" i="9"/>
  <c r="AM9" i="9" s="1"/>
  <c r="M8" i="9"/>
  <c r="O8" i="9"/>
  <c r="U8" i="9"/>
  <c r="X8" i="9"/>
  <c r="Z8" i="9"/>
  <c r="AB8" i="9"/>
  <c r="AD8" i="9"/>
  <c r="AL8" i="9"/>
  <c r="AM8" i="9" s="1"/>
  <c r="U11" i="9"/>
  <c r="M5" i="7"/>
  <c r="O5" i="7"/>
  <c r="S5" i="7"/>
  <c r="U5" i="7"/>
  <c r="X5" i="7"/>
  <c r="Z5" i="7"/>
  <c r="AB5" i="7"/>
  <c r="AD5" i="7"/>
  <c r="AF5" i="7"/>
  <c r="AG5" i="7" s="1"/>
  <c r="AF4" i="7"/>
  <c r="AG4" i="7" s="1"/>
  <c r="AF6" i="7"/>
  <c r="AG6" i="7" s="1"/>
  <c r="AI5" i="7"/>
  <c r="AJ5" i="7" s="1"/>
  <c r="AI4" i="7"/>
  <c r="AJ4" i="7" s="1"/>
  <c r="AI6" i="7"/>
  <c r="AJ6" i="7" s="1"/>
  <c r="AL5" i="7"/>
  <c r="AM5" i="7" s="1"/>
  <c r="M7" i="7"/>
  <c r="O7" i="7"/>
  <c r="S7" i="7"/>
  <c r="U7" i="7"/>
  <c r="X7" i="7"/>
  <c r="AB7" i="7"/>
  <c r="AD7" i="7"/>
  <c r="M6" i="7"/>
  <c r="O6" i="7"/>
  <c r="S6" i="7"/>
  <c r="U6" i="7"/>
  <c r="X6" i="7"/>
  <c r="Z6" i="7"/>
  <c r="AB6" i="7"/>
  <c r="AD6" i="7"/>
  <c r="AL6" i="7"/>
  <c r="AM6" i="7" s="1"/>
  <c r="M4" i="7"/>
  <c r="S4" i="7"/>
  <c r="U4" i="7"/>
  <c r="X4" i="7"/>
  <c r="Z4" i="7"/>
  <c r="AB4" i="7"/>
  <c r="AD4" i="7"/>
  <c r="AL4" i="7"/>
  <c r="AM4" i="7" s="1"/>
  <c r="AF4" i="6"/>
  <c r="AG4" i="6" s="1"/>
  <c r="AF5" i="6"/>
  <c r="AG5" i="6" s="1"/>
  <c r="AF6" i="6"/>
  <c r="AG6" i="6" s="1"/>
  <c r="AF7" i="6"/>
  <c r="AG7" i="6" s="1"/>
  <c r="AI4" i="6"/>
  <c r="AJ4" i="6" s="1"/>
  <c r="AI5" i="6"/>
  <c r="AJ5" i="6" s="1"/>
  <c r="AI6" i="6"/>
  <c r="AJ6" i="6" s="1"/>
  <c r="AI7" i="6"/>
  <c r="AJ7" i="6" s="1"/>
  <c r="AI8" i="6"/>
  <c r="AJ8" i="6" s="1"/>
  <c r="M4" i="6"/>
  <c r="O4" i="6"/>
  <c r="S4" i="6"/>
  <c r="U4" i="6"/>
  <c r="Z4" i="6"/>
  <c r="AB4" i="6"/>
  <c r="AD4" i="6"/>
  <c r="AL4" i="6"/>
  <c r="AM4" i="6" s="1"/>
  <c r="M6" i="6"/>
  <c r="O6" i="6"/>
  <c r="S6" i="6"/>
  <c r="U6" i="6"/>
  <c r="X6" i="6"/>
  <c r="Z6" i="6"/>
  <c r="AB6" i="6"/>
  <c r="AL6" i="6"/>
  <c r="AM6" i="6" s="1"/>
  <c r="M5" i="6"/>
  <c r="O5" i="6"/>
  <c r="S5" i="6"/>
  <c r="U5" i="6"/>
  <c r="X5" i="6"/>
  <c r="Z5" i="6"/>
  <c r="AB5" i="6"/>
  <c r="AD5" i="6"/>
  <c r="AL5" i="6"/>
  <c r="AM5" i="6" s="1"/>
  <c r="M7" i="6"/>
  <c r="O7" i="6"/>
  <c r="S7" i="6"/>
  <c r="U7" i="6"/>
  <c r="Z7" i="6"/>
  <c r="AB7" i="6"/>
  <c r="AD7" i="6"/>
  <c r="AL7" i="6"/>
  <c r="AM7" i="6" s="1"/>
  <c r="M8" i="6"/>
  <c r="O8" i="6"/>
  <c r="S8" i="6"/>
  <c r="U8" i="6"/>
  <c r="AB8" i="6"/>
  <c r="M7" i="15"/>
  <c r="O7" i="15"/>
  <c r="U7" i="15"/>
  <c r="X7" i="15"/>
  <c r="Z7" i="15"/>
  <c r="AB7" i="15"/>
  <c r="AD7" i="15"/>
  <c r="AI7" i="15"/>
  <c r="AJ7" i="15" s="1"/>
  <c r="AI4" i="15"/>
  <c r="AJ4" i="15" s="1"/>
  <c r="AI8" i="15"/>
  <c r="AJ8" i="15" s="1"/>
  <c r="AI9" i="15"/>
  <c r="AJ9" i="15" s="1"/>
  <c r="AI6" i="15"/>
  <c r="AJ6" i="15" s="1"/>
  <c r="AI15" i="15"/>
  <c r="AJ15" i="15" s="1"/>
  <c r="AI5" i="15"/>
  <c r="AJ5" i="15" s="1"/>
  <c r="AI11" i="15"/>
  <c r="AJ11" i="15" s="1"/>
  <c r="AI10" i="15"/>
  <c r="AJ10" i="15" s="1"/>
  <c r="AI13" i="15"/>
  <c r="AJ13" i="15" s="1"/>
  <c r="AI12" i="15"/>
  <c r="AJ12" i="15" s="1"/>
  <c r="AI14" i="15"/>
  <c r="AJ14" i="15" s="1"/>
  <c r="AL7" i="15"/>
  <c r="AM7" i="15" s="1"/>
  <c r="M9" i="15"/>
  <c r="O9" i="15"/>
  <c r="U9" i="15"/>
  <c r="X9" i="15"/>
  <c r="Z9" i="15"/>
  <c r="AB9" i="15"/>
  <c r="AL9" i="15"/>
  <c r="AM9" i="15" s="1"/>
  <c r="M8" i="15"/>
  <c r="O8" i="15"/>
  <c r="U8" i="15"/>
  <c r="X8" i="15"/>
  <c r="Z8" i="15"/>
  <c r="AB8" i="15"/>
  <c r="AD8" i="15"/>
  <c r="AL8" i="15"/>
  <c r="AM8" i="15" s="1"/>
  <c r="M13" i="15"/>
  <c r="O13" i="15"/>
  <c r="U13" i="15"/>
  <c r="X13" i="15"/>
  <c r="Z13" i="15"/>
  <c r="AB13" i="15"/>
  <c r="AD13" i="15"/>
  <c r="AL13" i="15"/>
  <c r="AM13" i="15" s="1"/>
  <c r="M10" i="15"/>
  <c r="O10" i="15"/>
  <c r="U10" i="15"/>
  <c r="X10" i="15"/>
  <c r="Z10" i="15"/>
  <c r="AB10" i="15"/>
  <c r="AD10" i="15"/>
  <c r="AL10" i="15"/>
  <c r="AM10" i="15" s="1"/>
  <c r="M11" i="15"/>
  <c r="O11" i="15"/>
  <c r="U11" i="15"/>
  <c r="X11" i="15"/>
  <c r="Z11" i="15"/>
  <c r="AB11" i="15"/>
  <c r="AD11" i="15"/>
  <c r="AL11" i="15"/>
  <c r="AM11" i="15" s="1"/>
  <c r="M12" i="15"/>
  <c r="O12" i="15"/>
  <c r="U12" i="15"/>
  <c r="X12" i="15"/>
  <c r="Z12" i="15"/>
  <c r="AB12" i="15"/>
  <c r="AD12" i="15"/>
  <c r="AL12" i="15"/>
  <c r="AM12" i="15" s="1"/>
  <c r="M14" i="15"/>
  <c r="O14" i="15"/>
  <c r="U14" i="15"/>
  <c r="X14" i="15"/>
  <c r="Z14" i="15"/>
  <c r="AB14" i="15"/>
  <c r="AD14" i="15"/>
  <c r="AL14" i="15"/>
  <c r="AM14" i="15" s="1"/>
  <c r="M15" i="15"/>
  <c r="O15" i="15"/>
  <c r="U15" i="15"/>
  <c r="X15" i="15"/>
  <c r="Z15" i="15"/>
  <c r="AB15" i="15"/>
  <c r="AD15" i="15"/>
  <c r="AL15" i="15"/>
  <c r="AM15" i="15" s="1"/>
  <c r="M6" i="15"/>
  <c r="O6" i="15"/>
  <c r="U6" i="15"/>
  <c r="X6" i="15"/>
  <c r="Z6" i="15"/>
  <c r="AB6" i="15"/>
  <c r="AD6" i="15"/>
  <c r="AL6" i="15"/>
  <c r="AM6" i="15" s="1"/>
  <c r="M4" i="15"/>
  <c r="O4" i="15"/>
  <c r="U4" i="15"/>
  <c r="X4" i="15"/>
  <c r="Z4" i="15"/>
  <c r="AB4" i="15"/>
  <c r="AD4" i="15"/>
  <c r="AL4" i="15"/>
  <c r="AM4" i="15" s="1"/>
  <c r="O5" i="15"/>
  <c r="S5" i="15"/>
  <c r="U5" i="15"/>
  <c r="X5" i="15"/>
  <c r="Z5" i="15"/>
  <c r="AB5" i="15"/>
  <c r="AD5" i="15"/>
  <c r="AL5" i="15"/>
  <c r="AM5" i="15" s="1"/>
  <c r="Z12" i="2"/>
  <c r="M11" i="2"/>
  <c r="O11" i="2"/>
  <c r="S11" i="2"/>
  <c r="U11" i="2"/>
  <c r="X11" i="2"/>
  <c r="Z11" i="2"/>
  <c r="AB11" i="2"/>
  <c r="AD11" i="2"/>
  <c r="AF11" i="2"/>
  <c r="AG11" i="2" s="1"/>
  <c r="AF4" i="2"/>
  <c r="AG4" i="2" s="1"/>
  <c r="AF6" i="2"/>
  <c r="AG6" i="2" s="1"/>
  <c r="AF12" i="2"/>
  <c r="AG12" i="2" s="1"/>
  <c r="AF8" i="2"/>
  <c r="AG8" i="2" s="1"/>
  <c r="AF9" i="2"/>
  <c r="AG9" i="2" s="1"/>
  <c r="AF10" i="2"/>
  <c r="AG10" i="2" s="1"/>
  <c r="AF5" i="2"/>
  <c r="AG5" i="2" s="1"/>
  <c r="AI11" i="2"/>
  <c r="AJ11" i="2" s="1"/>
  <c r="AI4" i="2"/>
  <c r="AJ4" i="2" s="1"/>
  <c r="AI6" i="2"/>
  <c r="AJ6" i="2" s="1"/>
  <c r="AI12" i="2"/>
  <c r="AJ12" i="2" s="1"/>
  <c r="AI8" i="2"/>
  <c r="AJ8" i="2" s="1"/>
  <c r="AI9" i="2"/>
  <c r="AJ9" i="2" s="1"/>
  <c r="AI10" i="2"/>
  <c r="AJ10" i="2" s="1"/>
  <c r="AI5" i="2"/>
  <c r="AJ5" i="2" s="1"/>
  <c r="AL11" i="2"/>
  <c r="AM11" i="2" s="1"/>
  <c r="M5" i="2"/>
  <c r="O5" i="2"/>
  <c r="S5" i="2"/>
  <c r="U5" i="2"/>
  <c r="X5" i="2"/>
  <c r="Z5" i="2"/>
  <c r="AB5" i="2"/>
  <c r="AD5" i="2"/>
  <c r="AL5" i="2"/>
  <c r="AM5" i="2" s="1"/>
  <c r="M8" i="2"/>
  <c r="O8" i="2"/>
  <c r="S8" i="2"/>
  <c r="U8" i="2"/>
  <c r="X8" i="2"/>
  <c r="Z8" i="2"/>
  <c r="AB8" i="2"/>
  <c r="AD8" i="2"/>
  <c r="AL8" i="2"/>
  <c r="AM8" i="2" s="1"/>
  <c r="M9" i="2"/>
  <c r="O9" i="2"/>
  <c r="S9" i="2"/>
  <c r="U9" i="2"/>
  <c r="X9" i="2"/>
  <c r="Z9" i="2"/>
  <c r="AB9" i="2"/>
  <c r="AD9" i="2"/>
  <c r="AL9" i="2"/>
  <c r="AM9" i="2" s="1"/>
  <c r="M6" i="2"/>
  <c r="O6" i="2"/>
  <c r="S6" i="2"/>
  <c r="U6" i="2"/>
  <c r="X6" i="2"/>
  <c r="Z6" i="2"/>
  <c r="AB6" i="2"/>
  <c r="AD6" i="2"/>
  <c r="AL6" i="2"/>
  <c r="AM6" i="2" s="1"/>
  <c r="M10" i="2"/>
  <c r="O10" i="2"/>
  <c r="S10" i="2"/>
  <c r="U10" i="2"/>
  <c r="X10" i="2"/>
  <c r="Z10" i="2"/>
  <c r="AB10" i="2"/>
  <c r="AD10" i="2"/>
  <c r="AL10" i="2"/>
  <c r="AM10" i="2" s="1"/>
  <c r="M7" i="2"/>
  <c r="O7" i="2"/>
  <c r="S7" i="2"/>
  <c r="U7" i="2"/>
  <c r="X7" i="2"/>
  <c r="AB7" i="2"/>
  <c r="AD7" i="2"/>
  <c r="M4" i="2"/>
  <c r="O4" i="2"/>
  <c r="S4" i="2"/>
  <c r="U4" i="2"/>
  <c r="X4" i="2"/>
  <c r="Z4" i="2"/>
  <c r="AB4" i="2"/>
  <c r="AD4" i="2"/>
  <c r="AL4" i="2"/>
  <c r="AM4" i="2" s="1"/>
  <c r="M12" i="2"/>
  <c r="O12" i="2"/>
  <c r="S12" i="2"/>
  <c r="U12" i="2"/>
  <c r="X12" i="2"/>
  <c r="AB12" i="2"/>
  <c r="AD12" i="2"/>
  <c r="AL12" i="2"/>
  <c r="AM12" i="2" s="1"/>
  <c r="M8" i="1"/>
  <c r="O8" i="1"/>
  <c r="S8" i="1"/>
  <c r="U8" i="1"/>
  <c r="X8" i="1"/>
  <c r="Z8" i="1"/>
  <c r="AB8" i="1"/>
  <c r="AD8" i="1"/>
  <c r="AF8" i="1"/>
  <c r="AG8" i="1" s="1"/>
  <c r="AF7" i="1"/>
  <c r="AG7" i="1" s="1"/>
  <c r="AF4" i="1"/>
  <c r="AG4" i="1" s="1"/>
  <c r="AF6" i="1"/>
  <c r="AG6" i="1" s="1"/>
  <c r="AF9" i="1"/>
  <c r="AG9" i="1" s="1"/>
  <c r="AF5" i="1"/>
  <c r="AG5" i="1" s="1"/>
  <c r="AI8" i="1"/>
  <c r="AJ8" i="1" s="1"/>
  <c r="AI7" i="1"/>
  <c r="AJ7" i="1" s="1"/>
  <c r="AI4" i="1"/>
  <c r="AJ4" i="1" s="1"/>
  <c r="AI6" i="1"/>
  <c r="AJ6" i="1" s="1"/>
  <c r="AI9" i="1"/>
  <c r="AJ9" i="1" s="1"/>
  <c r="AI5" i="1"/>
  <c r="AJ5" i="1" s="1"/>
  <c r="AL8" i="1"/>
  <c r="AM8" i="1" s="1"/>
  <c r="M4" i="1"/>
  <c r="O4" i="1"/>
  <c r="S4" i="1"/>
  <c r="U4" i="1"/>
  <c r="X4" i="1"/>
  <c r="Z4" i="1"/>
  <c r="AB4" i="1"/>
  <c r="AD4" i="1"/>
  <c r="AL4" i="1"/>
  <c r="AM4" i="1" s="1"/>
  <c r="M9" i="1"/>
  <c r="O9" i="1"/>
  <c r="S9" i="1"/>
  <c r="U9" i="1"/>
  <c r="X9" i="1"/>
  <c r="Z9" i="1"/>
  <c r="AB9" i="1"/>
  <c r="AD9" i="1"/>
  <c r="AL9" i="1"/>
  <c r="AM9" i="1" s="1"/>
  <c r="M5" i="1"/>
  <c r="O5" i="1"/>
  <c r="S5" i="1"/>
  <c r="U5" i="1"/>
  <c r="X5" i="1"/>
  <c r="Z5" i="1"/>
  <c r="AB5" i="1"/>
  <c r="AD5" i="1"/>
  <c r="AL5" i="1"/>
  <c r="AM5" i="1" s="1"/>
  <c r="M7" i="1"/>
  <c r="O7" i="1"/>
  <c r="S7" i="1"/>
  <c r="U7" i="1"/>
  <c r="X7" i="1"/>
  <c r="Z7" i="1"/>
  <c r="AB7" i="1"/>
  <c r="AD7" i="1"/>
  <c r="AL7" i="1"/>
  <c r="AM7" i="1" s="1"/>
  <c r="M6" i="1"/>
  <c r="O6" i="1"/>
  <c r="S6" i="1"/>
  <c r="U6" i="1"/>
  <c r="X6" i="1"/>
  <c r="Z6" i="1"/>
  <c r="AB6" i="1"/>
  <c r="AD6" i="1"/>
  <c r="AL6" i="1"/>
  <c r="AM6" i="1" s="1"/>
  <c r="W4" i="10"/>
  <c r="W6" i="10"/>
  <c r="W10" i="10"/>
  <c r="W5" i="10"/>
  <c r="W7" i="10"/>
  <c r="W8" i="10"/>
  <c r="W7" i="14"/>
  <c r="W14" i="14"/>
  <c r="W6" i="14"/>
  <c r="W13" i="14"/>
  <c r="W8" i="14"/>
  <c r="W4" i="14"/>
  <c r="W5" i="14"/>
  <c r="W9" i="14"/>
  <c r="W12" i="14"/>
  <c r="W10" i="14"/>
  <c r="W11" i="14"/>
  <c r="S11" i="9"/>
  <c r="W8" i="20"/>
  <c r="W6" i="20"/>
  <c r="W4" i="20"/>
  <c r="W10" i="18"/>
  <c r="W5" i="20"/>
  <c r="W7" i="18"/>
  <c r="W8" i="18"/>
  <c r="W11" i="18"/>
  <c r="W9" i="18"/>
  <c r="W12" i="18"/>
  <c r="W5" i="18"/>
  <c r="W4" i="18"/>
  <c r="W14" i="18"/>
  <c r="W13" i="18"/>
  <c r="W6" i="18"/>
  <c r="W5" i="17"/>
  <c r="W4" i="17"/>
  <c r="W6" i="17"/>
  <c r="W16" i="17"/>
  <c r="W15" i="17"/>
  <c r="W14" i="17"/>
  <c r="W8" i="17"/>
  <c r="W12" i="17"/>
  <c r="W9" i="17"/>
  <c r="W13" i="17"/>
  <c r="W11" i="17"/>
  <c r="W15" i="15"/>
  <c r="W6" i="15"/>
  <c r="W4" i="15"/>
  <c r="W7" i="15"/>
  <c r="W9" i="15"/>
  <c r="W8" i="15"/>
  <c r="W13" i="15"/>
  <c r="W10" i="15"/>
  <c r="W11" i="15"/>
  <c r="W12" i="15"/>
  <c r="W14" i="15"/>
  <c r="W5" i="15"/>
  <c r="W10" i="13"/>
  <c r="W5" i="13"/>
  <c r="W6" i="13"/>
  <c r="W8" i="13"/>
  <c r="W13" i="13"/>
  <c r="W7" i="13"/>
  <c r="W9" i="13"/>
  <c r="W14" i="13"/>
  <c r="W4" i="13"/>
  <c r="W23" i="12"/>
  <c r="W20" i="12"/>
  <c r="W33" i="12"/>
  <c r="W13" i="12"/>
  <c r="W35" i="12"/>
  <c r="W4" i="12"/>
  <c r="W17" i="12"/>
  <c r="W14" i="12"/>
  <c r="W26" i="12"/>
  <c r="W16" i="12"/>
  <c r="W10" i="12"/>
  <c r="W24" i="12"/>
  <c r="W31" i="12"/>
  <c r="W25" i="12"/>
  <c r="W28" i="12"/>
  <c r="W9" i="12"/>
  <c r="W22" i="12"/>
  <c r="W5" i="12"/>
  <c r="W21" i="12"/>
  <c r="W30" i="12"/>
  <c r="W29" i="12"/>
  <c r="W27" i="12"/>
  <c r="W15" i="12"/>
  <c r="W8" i="12"/>
  <c r="W12" i="12"/>
  <c r="W19" i="12"/>
  <c r="W6" i="12"/>
  <c r="W18" i="12"/>
  <c r="W11" i="12"/>
  <c r="W32" i="12"/>
  <c r="W7" i="12"/>
  <c r="W6" i="11"/>
  <c r="W4" i="11"/>
  <c r="W7" i="11"/>
  <c r="W5" i="11"/>
  <c r="W10" i="9"/>
  <c r="W4" i="9"/>
  <c r="W6" i="9"/>
  <c r="W5" i="9"/>
  <c r="W7" i="9"/>
  <c r="W9" i="9"/>
  <c r="W8" i="9"/>
  <c r="W5" i="8"/>
  <c r="W7" i="8"/>
  <c r="W8" i="8"/>
  <c r="W6" i="8"/>
  <c r="W4" i="8"/>
  <c r="W5" i="7"/>
  <c r="W7" i="7"/>
  <c r="W6" i="7"/>
  <c r="W4" i="7"/>
  <c r="W6" i="6"/>
  <c r="W5" i="6"/>
  <c r="W4" i="2"/>
  <c r="W7" i="2"/>
  <c r="W11" i="2"/>
  <c r="W5" i="2"/>
  <c r="W8" i="2"/>
  <c r="W9" i="2"/>
  <c r="W6" i="2"/>
  <c r="W10" i="2"/>
  <c r="W12" i="2"/>
  <c r="W5" i="1"/>
  <c r="W9" i="1"/>
  <c r="W8" i="1"/>
  <c r="W6" i="1"/>
  <c r="W7" i="1"/>
  <c r="W4" i="1"/>
  <c r="AO7" i="21" l="1"/>
  <c r="D20" i="22" s="1"/>
  <c r="C20" i="22"/>
  <c r="AN11" i="9"/>
  <c r="AO11" i="9" s="1"/>
  <c r="AN10" i="5"/>
  <c r="AO10" i="5" s="1"/>
  <c r="D19" i="22" s="1"/>
  <c r="AN14" i="12"/>
  <c r="AO14" i="12" s="1"/>
  <c r="AN20" i="12"/>
  <c r="AO20" i="12" s="1"/>
  <c r="AN6" i="12"/>
  <c r="AO6" i="12" s="1"/>
  <c r="AN11" i="12"/>
  <c r="AO11" i="12" s="1"/>
  <c r="AN31" i="12"/>
  <c r="AO31" i="12" s="1"/>
  <c r="AN16" i="12"/>
  <c r="AO16" i="12" s="1"/>
  <c r="AN33" i="12"/>
  <c r="AO33" i="12" s="1"/>
  <c r="AN5" i="12"/>
  <c r="AO5" i="12" s="1"/>
  <c r="AN24" i="12"/>
  <c r="AO24" i="12" s="1"/>
  <c r="AN30" i="12"/>
  <c r="AO30" i="12" s="1"/>
  <c r="AN28" i="12"/>
  <c r="AO28" i="12" s="1"/>
  <c r="AN27" i="12"/>
  <c r="AO27" i="12" s="1"/>
  <c r="AN7" i="12"/>
  <c r="AO7" i="12" s="1"/>
  <c r="AN17" i="12"/>
  <c r="AO17" i="12" s="1"/>
  <c r="AN25" i="12"/>
  <c r="AO25" i="12" s="1"/>
  <c r="AN4" i="12"/>
  <c r="AO4" i="12" s="1"/>
  <c r="AN13" i="12"/>
  <c r="AO13" i="12" s="1"/>
  <c r="AN18" i="12"/>
  <c r="AO18" i="12" s="1"/>
  <c r="AN35" i="12"/>
  <c r="AO35" i="12" s="1"/>
  <c r="AN22" i="12"/>
  <c r="AO22" i="12" s="1"/>
  <c r="AN21" i="12"/>
  <c r="AO21" i="12" s="1"/>
  <c r="AN26" i="12"/>
  <c r="AO26" i="12" s="1"/>
  <c r="AN15" i="12"/>
  <c r="AO15" i="12" s="1"/>
  <c r="AN8" i="12"/>
  <c r="AO8" i="12" s="1"/>
  <c r="AN32" i="12"/>
  <c r="AO32" i="12" s="1"/>
  <c r="AN29" i="12"/>
  <c r="AO29" i="12" s="1"/>
  <c r="AN10" i="12"/>
  <c r="AO10" i="12" s="1"/>
  <c r="AN9" i="12"/>
  <c r="AO9" i="12" s="1"/>
  <c r="AN12" i="12"/>
  <c r="AO12" i="12" s="1"/>
  <c r="AN19" i="12"/>
  <c r="AO19" i="12" s="1"/>
  <c r="AN23" i="12"/>
  <c r="AN14" i="18"/>
  <c r="AO14" i="18" s="1"/>
  <c r="AN5" i="18"/>
  <c r="AO5" i="18" s="1"/>
  <c r="AN11" i="18"/>
  <c r="AO11" i="18" s="1"/>
  <c r="AN6" i="18"/>
  <c r="AN13" i="18"/>
  <c r="AO13" i="18" s="1"/>
  <c r="AN10" i="18"/>
  <c r="AO10" i="18" s="1"/>
  <c r="AN8" i="18"/>
  <c r="AO8" i="18" s="1"/>
  <c r="AN9" i="18"/>
  <c r="AO9" i="18" s="1"/>
  <c r="AN4" i="18"/>
  <c r="AO4" i="18" s="1"/>
  <c r="AN12" i="18"/>
  <c r="AO12" i="18" s="1"/>
  <c r="AN7" i="18"/>
  <c r="AO7" i="18" s="1"/>
  <c r="AN4" i="20"/>
  <c r="AO4" i="20" s="1"/>
  <c r="AN6" i="20"/>
  <c r="AO6" i="20" s="1"/>
  <c r="AN8" i="20"/>
  <c r="AO8" i="20" s="1"/>
  <c r="AN5" i="20"/>
  <c r="AO5" i="20" s="1"/>
  <c r="AN7" i="20"/>
  <c r="AO7" i="20" s="1"/>
  <c r="AN4" i="11"/>
  <c r="AO4" i="11" s="1"/>
  <c r="AN6" i="11"/>
  <c r="AO6" i="11" s="1"/>
  <c r="AN5" i="11"/>
  <c r="AO5" i="11" s="1"/>
  <c r="AN7" i="11"/>
  <c r="AO7" i="11" s="1"/>
  <c r="AN6" i="10"/>
  <c r="AO6" i="10" s="1"/>
  <c r="AN5" i="10"/>
  <c r="AO5" i="10" s="1"/>
  <c r="AN10" i="10"/>
  <c r="AO10" i="10" s="1"/>
  <c r="AN9" i="10"/>
  <c r="AN8" i="10"/>
  <c r="AO8" i="10" s="1"/>
  <c r="AN7" i="10"/>
  <c r="AO7" i="10" s="1"/>
  <c r="AN4" i="10"/>
  <c r="AO4" i="10" s="1"/>
  <c r="AN13" i="13"/>
  <c r="AO13" i="13" s="1"/>
  <c r="AN5" i="13"/>
  <c r="AO5" i="13" s="1"/>
  <c r="AN7" i="13"/>
  <c r="AO7" i="13" s="1"/>
  <c r="AN4" i="13"/>
  <c r="AN6" i="13"/>
  <c r="AO6" i="13" s="1"/>
  <c r="AN9" i="13"/>
  <c r="AO9" i="13" s="1"/>
  <c r="AN10" i="13"/>
  <c r="AO10" i="13" s="1"/>
  <c r="AN11" i="13"/>
  <c r="AO11" i="13" s="1"/>
  <c r="AN8" i="13"/>
  <c r="AO8" i="13" s="1"/>
  <c r="AN14" i="13"/>
  <c r="AO14" i="13" s="1"/>
  <c r="AN15" i="13"/>
  <c r="AO15" i="13" s="1"/>
  <c r="AN5" i="9"/>
  <c r="AO5" i="9" s="1"/>
  <c r="AN7" i="9"/>
  <c r="AO7" i="9" s="1"/>
  <c r="AN8" i="9"/>
  <c r="AO8" i="9" s="1"/>
  <c r="AN10" i="9"/>
  <c r="AO10" i="9" s="1"/>
  <c r="AN9" i="9"/>
  <c r="AO9" i="9" s="1"/>
  <c r="AN4" i="9"/>
  <c r="AO4" i="9" s="1"/>
  <c r="AN6" i="9"/>
  <c r="AO6" i="9" s="1"/>
  <c r="AN4" i="7"/>
  <c r="AO4" i="7" s="1"/>
  <c r="AN6" i="7"/>
  <c r="AO6" i="7" s="1"/>
  <c r="AN5" i="7"/>
  <c r="AO5" i="7" s="1"/>
  <c r="AN7" i="7"/>
  <c r="AO7" i="7" s="1"/>
  <c r="AN5" i="6"/>
  <c r="AO5" i="6" s="1"/>
  <c r="AN7" i="6"/>
  <c r="AO7" i="6" s="1"/>
  <c r="AN6" i="6"/>
  <c r="AO6" i="6" s="1"/>
  <c r="AN4" i="6"/>
  <c r="AN8" i="6"/>
  <c r="AO8" i="6" s="1"/>
  <c r="AN10" i="15"/>
  <c r="AO10" i="15" s="1"/>
  <c r="AN13" i="15"/>
  <c r="AO13" i="15" s="1"/>
  <c r="AN15" i="15"/>
  <c r="AO15" i="15" s="1"/>
  <c r="AN7" i="15"/>
  <c r="AO7" i="15" s="1"/>
  <c r="AN11" i="15"/>
  <c r="AO11" i="15" s="1"/>
  <c r="AN9" i="15"/>
  <c r="AO9" i="15" s="1"/>
  <c r="AN14" i="15"/>
  <c r="AO14" i="15" s="1"/>
  <c r="AN4" i="15"/>
  <c r="AO4" i="15" s="1"/>
  <c r="AN12" i="15"/>
  <c r="AO12" i="15" s="1"/>
  <c r="AN5" i="15"/>
  <c r="AO5" i="15" s="1"/>
  <c r="AN6" i="15"/>
  <c r="AO6" i="15" s="1"/>
  <c r="AN8" i="15"/>
  <c r="AO8" i="15" s="1"/>
  <c r="AN4" i="2"/>
  <c r="AO4" i="2" s="1"/>
  <c r="AN9" i="2"/>
  <c r="AO9" i="2" s="1"/>
  <c r="AN5" i="2"/>
  <c r="AO5" i="2" s="1"/>
  <c r="AN6" i="2"/>
  <c r="AO6" i="2" s="1"/>
  <c r="AN12" i="2"/>
  <c r="AO12" i="2" s="1"/>
  <c r="AN8" i="2"/>
  <c r="AO8" i="2" s="1"/>
  <c r="AN11" i="2"/>
  <c r="AO11" i="2" s="1"/>
  <c r="AN10" i="2"/>
  <c r="AO10" i="2" s="1"/>
  <c r="AN7" i="2"/>
  <c r="AO7" i="2" s="1"/>
  <c r="AN8" i="1"/>
  <c r="AO8" i="1" s="1"/>
  <c r="AN6" i="1"/>
  <c r="AO6" i="1" s="1"/>
  <c r="AN9" i="1"/>
  <c r="AO9" i="1" s="1"/>
  <c r="AN7" i="1"/>
  <c r="AO7" i="1" s="1"/>
  <c r="AN5" i="1"/>
  <c r="AO5" i="1" s="1"/>
  <c r="AN4" i="1"/>
  <c r="AO4" i="1" s="1"/>
  <c r="AN6" i="35"/>
  <c r="AO6" i="35" s="1"/>
  <c r="AN7" i="35"/>
  <c r="AO7" i="35" s="1"/>
  <c r="AN5" i="35"/>
  <c r="AO5" i="35" s="1"/>
  <c r="AN9" i="35"/>
  <c r="AO9" i="35" s="1"/>
  <c r="AN8" i="35"/>
  <c r="AO8" i="35" s="1"/>
  <c r="AN4" i="35"/>
  <c r="AO4" i="35" s="1"/>
  <c r="AN10" i="35"/>
  <c r="AO10" i="35" s="1"/>
  <c r="AN16" i="17"/>
  <c r="AO16" i="17" s="1"/>
  <c r="AN15" i="17"/>
  <c r="AO15" i="17" s="1"/>
  <c r="AN5" i="17"/>
  <c r="AO5" i="17" s="1"/>
  <c r="AN12" i="17"/>
  <c r="AO12" i="17" s="1"/>
  <c r="AN7" i="17"/>
  <c r="AO7" i="17" s="1"/>
  <c r="AN6" i="17"/>
  <c r="AO6" i="17" s="1"/>
  <c r="AN9" i="17"/>
  <c r="AO9" i="17" s="1"/>
  <c r="AN13" i="17"/>
  <c r="AO13" i="17" s="1"/>
  <c r="AN10" i="17"/>
  <c r="AO10" i="17" s="1"/>
  <c r="AN8" i="17"/>
  <c r="AO8" i="17" s="1"/>
  <c r="AN4" i="17"/>
  <c r="AO4" i="17" s="1"/>
  <c r="AN11" i="17"/>
  <c r="AO11" i="17" s="1"/>
  <c r="AN14" i="17"/>
  <c r="AO14" i="17" s="1"/>
  <c r="AN6" i="14"/>
  <c r="AO6" i="14" s="1"/>
  <c r="AN7" i="14"/>
  <c r="AO7" i="14" s="1"/>
  <c r="AN14" i="14"/>
  <c r="AO14" i="14" s="1"/>
  <c r="AN11" i="14"/>
  <c r="AO11" i="14" s="1"/>
  <c r="AN10" i="14"/>
  <c r="AO10" i="14" s="1"/>
  <c r="AN12" i="14"/>
  <c r="AO12" i="14" s="1"/>
  <c r="AN9" i="14"/>
  <c r="AO9" i="14" s="1"/>
  <c r="AN8" i="14"/>
  <c r="AO8" i="14" s="1"/>
  <c r="AN13" i="14"/>
  <c r="AO13" i="14" s="1"/>
  <c r="AN4" i="14"/>
  <c r="AO4" i="14" s="1"/>
  <c r="AN5" i="14"/>
  <c r="AO5" i="14" s="1"/>
  <c r="AN5" i="8"/>
  <c r="AO5" i="8" s="1"/>
  <c r="AN6" i="8"/>
  <c r="AO6" i="8" s="1"/>
  <c r="AN4" i="8"/>
  <c r="AO4" i="8" s="1"/>
  <c r="AN8" i="8"/>
  <c r="AO8" i="8" s="1"/>
  <c r="AN7" i="8"/>
  <c r="AO7" i="8" s="1"/>
  <c r="AO23" i="12" l="1"/>
  <c r="AN37" i="12"/>
  <c r="AO37" i="12" s="1"/>
  <c r="D8" i="22" s="1"/>
  <c r="AO9" i="10"/>
  <c r="AN13" i="10"/>
  <c r="AO13" i="10" s="1"/>
  <c r="D12" i="22" s="1"/>
  <c r="C19" i="22"/>
  <c r="AN17" i="18"/>
  <c r="AO17" i="18" s="1"/>
  <c r="D11" i="22" s="1"/>
  <c r="AO6" i="18"/>
  <c r="AN11" i="20"/>
  <c r="AO11" i="20" s="1"/>
  <c r="D14" i="22" s="1"/>
  <c r="AN10" i="11"/>
  <c r="AO10" i="11" s="1"/>
  <c r="D16" i="22" s="1"/>
  <c r="AN18" i="13"/>
  <c r="AO18" i="13" s="1"/>
  <c r="D3" i="22" s="1"/>
  <c r="AO4" i="13"/>
  <c r="AN14" i="9"/>
  <c r="AO14" i="9" s="1"/>
  <c r="D13" i="22" s="1"/>
  <c r="AN10" i="7"/>
  <c r="AO10" i="7" s="1"/>
  <c r="D5" i="22" s="1"/>
  <c r="AN11" i="6"/>
  <c r="AO11" i="6" s="1"/>
  <c r="D18" i="22" s="1"/>
  <c r="AO4" i="6"/>
  <c r="AN18" i="15"/>
  <c r="AO18" i="15" s="1"/>
  <c r="D6" i="22" s="1"/>
  <c r="AN15" i="2"/>
  <c r="C4" i="22" s="1"/>
  <c r="AN12" i="1"/>
  <c r="AO12" i="1" s="1"/>
  <c r="D15" i="22" s="1"/>
  <c r="AN12" i="35"/>
  <c r="C7" i="22" s="1"/>
  <c r="AN19" i="17"/>
  <c r="AO19" i="17" s="1"/>
  <c r="D9" i="22" s="1"/>
  <c r="AN17" i="14"/>
  <c r="AO17" i="14" s="1"/>
  <c r="D17" i="22" s="1"/>
  <c r="AN11" i="8"/>
  <c r="C10" i="22" s="1"/>
  <c r="C11" i="22" l="1"/>
  <c r="C3" i="22"/>
  <c r="C8" i="22"/>
  <c r="C14" i="22"/>
  <c r="C16" i="22"/>
  <c r="C12" i="22"/>
  <c r="C13" i="22"/>
  <c r="C5" i="22"/>
  <c r="C18" i="22"/>
  <c r="C6" i="22"/>
  <c r="AO15" i="2"/>
  <c r="D4" i="22" s="1"/>
  <c r="C15" i="22"/>
  <c r="AO12" i="35"/>
  <c r="D7" i="22" s="1"/>
  <c r="C9" i="22"/>
  <c r="C17" i="22"/>
  <c r="AO11" i="8"/>
  <c r="D10" i="22" s="1"/>
</calcChain>
</file>

<file path=xl/sharedStrings.xml><?xml version="1.0" encoding="utf-8"?>
<sst xmlns="http://schemas.openxmlformats.org/spreadsheetml/2006/main" count="2667" uniqueCount="562">
  <si>
    <t>№ п/п</t>
  </si>
  <si>
    <t>ОО</t>
  </si>
  <si>
    <t>Кол-во учителей</t>
  </si>
  <si>
    <t>Кол-во классов 
(по данным ОО-1)</t>
  </si>
  <si>
    <t>Показатель 1
 (0-1)</t>
  </si>
  <si>
    <t>Кол-во классов</t>
  </si>
  <si>
    <t>Кол-во родителей</t>
  </si>
  <si>
    <t>% учащихся, у которых введён хотя бы один родитель</t>
  </si>
  <si>
    <t>Показатель 2
 (0-1-2)</t>
  </si>
  <si>
    <t>Кол-во КТП</t>
  </si>
  <si>
    <t>Показатель 3
 (0-1)</t>
  </si>
  <si>
    <t>Кол-во уроков в недельном расписании</t>
  </si>
  <si>
    <t>% выставлен- ных годовых оценок</t>
  </si>
  <si>
    <t>Количество оценок</t>
  </si>
  <si>
    <t>Количество пропусков</t>
  </si>
  <si>
    <t>% заполненных тем уроков за проведенный период</t>
  </si>
  <si>
    <t>% заполненного домашнего задания</t>
  </si>
  <si>
    <t>Количество внешних обращений к системе родителей</t>
  </si>
  <si>
    <t>Количество обращений на одного родителя</t>
  </si>
  <si>
    <t>Количество внешних обращений к системе учащихся</t>
  </si>
  <si>
    <t>Количество внешних обращений к системе сотрудников</t>
  </si>
  <si>
    <t>ИТОГОВАЯ ОЦЕНКА
 (от 0 до 18)</t>
  </si>
  <si>
    <t>Процент наполненности СГО</t>
  </si>
  <si>
    <r>
      <t xml:space="preserve">МБОУ </t>
    </r>
    <r>
      <rPr>
        <b/>
        <sz val="11"/>
        <color indexed="8"/>
        <rFont val="Times New Roman"/>
        <family val="1"/>
        <charset val="204"/>
      </rPr>
      <t>Гимназия пгт. Ноглики</t>
    </r>
  </si>
  <si>
    <r>
      <t xml:space="preserve">МБОУ </t>
    </r>
    <r>
      <rPr>
        <b/>
        <sz val="11"/>
        <color indexed="8"/>
        <rFont val="Times New Roman"/>
        <family val="1"/>
        <charset val="204"/>
      </rPr>
      <t>СОШ</t>
    </r>
    <r>
      <rPr>
        <sz val="11"/>
        <color indexed="8"/>
        <rFont val="Times New Roman"/>
        <family val="1"/>
        <charset val="204"/>
      </rPr>
      <t xml:space="preserve"> </t>
    </r>
    <r>
      <rPr>
        <b/>
        <sz val="11"/>
        <color indexed="8"/>
        <rFont val="Times New Roman"/>
        <family val="1"/>
        <charset val="204"/>
      </rPr>
      <t>№7 г. Охи</t>
    </r>
    <r>
      <rPr>
        <sz val="11"/>
        <color indexed="8"/>
        <rFont val="Times New Roman"/>
        <family val="1"/>
        <charset val="204"/>
      </rPr>
      <t xml:space="preserve"> им. Д. М. Карбышева</t>
    </r>
  </si>
  <si>
    <r>
      <t xml:space="preserve">МБОУ </t>
    </r>
    <r>
      <rPr>
        <b/>
        <sz val="11"/>
        <color indexed="8"/>
        <rFont val="Times New Roman"/>
        <family val="1"/>
        <charset val="204"/>
      </rPr>
      <t>ОШ №</t>
    </r>
    <r>
      <rPr>
        <sz val="11"/>
        <color indexed="8"/>
        <rFont val="Times New Roman"/>
        <family val="1"/>
        <charset val="204"/>
      </rPr>
      <t xml:space="preserve"> </t>
    </r>
    <r>
      <rPr>
        <b/>
        <sz val="11"/>
        <color indexed="8"/>
        <rFont val="Times New Roman"/>
        <family val="1"/>
        <charset val="204"/>
      </rPr>
      <t>4 г. Охи</t>
    </r>
  </si>
  <si>
    <r>
      <t xml:space="preserve">МБОУ </t>
    </r>
    <r>
      <rPr>
        <b/>
        <sz val="11"/>
        <color indexed="8"/>
        <rFont val="Times New Roman"/>
        <family val="1"/>
        <charset val="204"/>
      </rPr>
      <t>ШИ с.Некрасовка</t>
    </r>
    <r>
      <rPr>
        <sz val="11"/>
        <color indexed="8"/>
        <rFont val="Times New Roman"/>
        <family val="1"/>
        <charset val="204"/>
      </rPr>
      <t xml:space="preserve"> Охинского р-на</t>
    </r>
  </si>
  <si>
    <r>
      <t xml:space="preserve">МБОУ </t>
    </r>
    <r>
      <rPr>
        <b/>
        <sz val="11"/>
        <color indexed="8"/>
        <rFont val="Times New Roman"/>
        <family val="1"/>
        <charset val="204"/>
      </rPr>
      <t>СОШ с.Тунгор</t>
    </r>
    <r>
      <rPr>
        <sz val="11"/>
        <color indexed="8"/>
        <rFont val="Times New Roman"/>
        <family val="1"/>
        <charset val="204"/>
      </rPr>
      <t xml:space="preserve"> Охинского р-на</t>
    </r>
  </si>
  <si>
    <r>
      <t xml:space="preserve">МОУ </t>
    </r>
    <r>
      <rPr>
        <b/>
        <sz val="11"/>
        <rFont val="Times New Roman"/>
        <family val="1"/>
        <charset val="204"/>
      </rPr>
      <t>СОШ №2 г.Томари</t>
    </r>
  </si>
  <si>
    <r>
      <t xml:space="preserve">МБОУ </t>
    </r>
    <r>
      <rPr>
        <b/>
        <sz val="11"/>
        <rFont val="Times New Roman"/>
        <family val="1"/>
        <charset val="204"/>
      </rPr>
      <t xml:space="preserve">СОШ с.Красногорск </t>
    </r>
    <r>
      <rPr>
        <sz val="11"/>
        <rFont val="Times New Roman"/>
        <family val="1"/>
      </rPr>
      <t>Томаринского р-на</t>
    </r>
  </si>
  <si>
    <r>
      <t xml:space="preserve">МБОУ </t>
    </r>
    <r>
      <rPr>
        <b/>
        <sz val="11"/>
        <rFont val="Times New Roman"/>
        <family val="1"/>
        <charset val="204"/>
      </rPr>
      <t xml:space="preserve">СОШ с.Ильинское </t>
    </r>
    <r>
      <rPr>
        <sz val="11"/>
        <rFont val="Times New Roman"/>
        <family val="1"/>
      </rPr>
      <t>Томаринского р-на</t>
    </r>
  </si>
  <si>
    <r>
      <t xml:space="preserve">МБОУ </t>
    </r>
    <r>
      <rPr>
        <b/>
        <sz val="11"/>
        <rFont val="Times New Roman"/>
        <family val="1"/>
        <charset val="204"/>
      </rPr>
      <t xml:space="preserve">СОШ с.Пензенское </t>
    </r>
    <r>
      <rPr>
        <sz val="11"/>
        <rFont val="Times New Roman"/>
        <family val="1"/>
      </rPr>
      <t>Томаринского р-на</t>
    </r>
  </si>
  <si>
    <r>
      <t xml:space="preserve">МБОУ </t>
    </r>
    <r>
      <rPr>
        <b/>
        <sz val="11"/>
        <color indexed="8"/>
        <rFont val="Times New Roman"/>
        <family val="1"/>
        <charset val="204"/>
      </rPr>
      <t>НОШ г. Макарова</t>
    </r>
  </si>
  <si>
    <t>ИТОГОВАЯ ОЦЕНКА
 (от 0 до 20)</t>
  </si>
  <si>
    <t>Показатель 4
 (0-1-2)</t>
  </si>
  <si>
    <t>Показатель 6
 (0-1)</t>
  </si>
  <si>
    <t>Показатель 8
 (0-1-2)</t>
  </si>
  <si>
    <r>
      <t xml:space="preserve">МБОУ </t>
    </r>
    <r>
      <rPr>
        <b/>
        <sz val="11"/>
        <rFont val="Times New Roman"/>
        <family val="1"/>
        <charset val="204"/>
      </rPr>
      <t>СОШ №1 г.Поронайска</t>
    </r>
  </si>
  <si>
    <r>
      <t xml:space="preserve">МБОУ </t>
    </r>
    <r>
      <rPr>
        <b/>
        <sz val="11"/>
        <rFont val="Times New Roman"/>
        <family val="1"/>
        <charset val="204"/>
      </rPr>
      <t>СОШ №2 г.Поронайска</t>
    </r>
  </si>
  <si>
    <r>
      <t xml:space="preserve">МБОУ </t>
    </r>
    <r>
      <rPr>
        <b/>
        <sz val="11"/>
        <rFont val="Times New Roman"/>
        <family val="1"/>
        <charset val="204"/>
      </rPr>
      <t>СОШ №8 г.Поронайска</t>
    </r>
  </si>
  <si>
    <r>
      <t xml:space="preserve">МБОУ </t>
    </r>
    <r>
      <rPr>
        <b/>
        <sz val="11"/>
        <rFont val="Times New Roman"/>
        <family val="1"/>
        <charset val="204"/>
      </rPr>
      <t>СОШ п.Вахрушев</t>
    </r>
    <r>
      <rPr>
        <sz val="11"/>
        <rFont val="Times New Roman"/>
        <family val="1"/>
        <charset val="204"/>
      </rPr>
      <t xml:space="preserve"> Поронайского р-на</t>
    </r>
  </si>
  <si>
    <r>
      <t xml:space="preserve">МБОУ </t>
    </r>
    <r>
      <rPr>
        <b/>
        <sz val="11"/>
        <rFont val="Times New Roman"/>
        <family val="1"/>
        <charset val="204"/>
      </rPr>
      <t xml:space="preserve">СОШ с.Восток </t>
    </r>
    <r>
      <rPr>
        <sz val="11"/>
        <rFont val="Times New Roman"/>
        <family val="1"/>
        <charset val="204"/>
      </rPr>
      <t>Поронайского р-на</t>
    </r>
  </si>
  <si>
    <r>
      <t xml:space="preserve">МКОУ </t>
    </r>
    <r>
      <rPr>
        <b/>
        <sz val="11"/>
        <rFont val="Times New Roman"/>
        <family val="1"/>
        <charset val="204"/>
      </rPr>
      <t>СОШ с.Гастелло</t>
    </r>
    <r>
      <rPr>
        <sz val="11"/>
        <rFont val="Times New Roman"/>
        <family val="1"/>
        <charset val="204"/>
      </rPr>
      <t xml:space="preserve"> Поронайского р-на</t>
    </r>
  </si>
  <si>
    <r>
      <t xml:space="preserve">МБОУ </t>
    </r>
    <r>
      <rPr>
        <b/>
        <sz val="11"/>
        <rFont val="Times New Roman"/>
        <family val="1"/>
        <charset val="204"/>
      </rPr>
      <t>СОШ с.Леонидово</t>
    </r>
    <r>
      <rPr>
        <sz val="11"/>
        <rFont val="Times New Roman"/>
        <family val="1"/>
        <charset val="204"/>
      </rPr>
      <t xml:space="preserve"> Поронайского р-на</t>
    </r>
  </si>
  <si>
    <r>
      <t xml:space="preserve">МКОУ </t>
    </r>
    <r>
      <rPr>
        <b/>
        <sz val="11"/>
        <rFont val="Times New Roman"/>
        <family val="1"/>
        <charset val="204"/>
      </rPr>
      <t xml:space="preserve">СОШ с.Малиновка </t>
    </r>
    <r>
      <rPr>
        <sz val="11"/>
        <rFont val="Times New Roman"/>
        <family val="1"/>
        <charset val="204"/>
      </rPr>
      <t>Поронайского р-на</t>
    </r>
  </si>
  <si>
    <r>
      <t xml:space="preserve">МКОУ </t>
    </r>
    <r>
      <rPr>
        <b/>
        <sz val="11"/>
        <rFont val="Times New Roman"/>
        <family val="1"/>
        <charset val="204"/>
      </rPr>
      <t>СОШ с.Тихменево</t>
    </r>
    <r>
      <rPr>
        <sz val="11"/>
        <rFont val="Times New Roman"/>
        <family val="1"/>
        <charset val="204"/>
      </rPr>
      <t xml:space="preserve"> Поронайского р-на</t>
    </r>
  </si>
  <si>
    <r>
      <t xml:space="preserve">МБОУ </t>
    </r>
    <r>
      <rPr>
        <b/>
        <sz val="11"/>
        <rFont val="Times New Roman"/>
        <family val="1"/>
        <charset val="204"/>
      </rPr>
      <t>В(С)ОШ г.Поронайска</t>
    </r>
    <r>
      <rPr>
        <sz val="11"/>
        <rFont val="Times New Roman"/>
        <family val="1"/>
        <charset val="204"/>
      </rPr>
      <t xml:space="preserve"> Поронайского р-на</t>
    </r>
  </si>
  <si>
    <r>
      <t xml:space="preserve">МБОУ </t>
    </r>
    <r>
      <rPr>
        <b/>
        <sz val="11"/>
        <rFont val="Times New Roman"/>
        <family val="1"/>
        <charset val="204"/>
      </rPr>
      <t>СОШ № 1 г. Корсакова</t>
    </r>
  </si>
  <si>
    <r>
      <t xml:space="preserve">МБОУ </t>
    </r>
    <r>
      <rPr>
        <b/>
        <sz val="11"/>
        <rFont val="Times New Roman"/>
        <family val="1"/>
        <charset val="204"/>
      </rPr>
      <t>СОШ № 2 г. Корсакова</t>
    </r>
  </si>
  <si>
    <r>
      <t xml:space="preserve">МБОУ </t>
    </r>
    <r>
      <rPr>
        <b/>
        <sz val="11"/>
        <rFont val="Times New Roman"/>
        <family val="1"/>
        <charset val="204"/>
      </rPr>
      <t>СОШ № 3 г. Корсакова</t>
    </r>
  </si>
  <si>
    <r>
      <t xml:space="preserve">МБОУ </t>
    </r>
    <r>
      <rPr>
        <b/>
        <sz val="11"/>
        <rFont val="Times New Roman"/>
        <family val="1"/>
        <charset val="204"/>
      </rPr>
      <t>СОШ № 4 г. Корсакова</t>
    </r>
  </si>
  <si>
    <r>
      <t xml:space="preserve">МБОУ </t>
    </r>
    <r>
      <rPr>
        <b/>
        <sz val="11"/>
        <rFont val="Times New Roman"/>
        <family val="1"/>
        <charset val="204"/>
      </rPr>
      <t>СОШ № 6 г. Корсакова</t>
    </r>
  </si>
  <si>
    <r>
      <t xml:space="preserve">МБОУ </t>
    </r>
    <r>
      <rPr>
        <b/>
        <sz val="11"/>
        <rFont val="Times New Roman"/>
        <family val="1"/>
        <charset val="204"/>
      </rPr>
      <t>НОШ № 5 г. Корсакова</t>
    </r>
  </si>
  <si>
    <r>
      <t xml:space="preserve">МБОУ </t>
    </r>
    <r>
      <rPr>
        <b/>
        <sz val="11"/>
        <rFont val="Times New Roman"/>
        <family val="1"/>
        <charset val="204"/>
      </rPr>
      <t xml:space="preserve">СОШ с. Дачное </t>
    </r>
    <r>
      <rPr>
        <sz val="11"/>
        <rFont val="Times New Roman"/>
        <family val="1"/>
        <charset val="204"/>
      </rPr>
      <t>Корсаковского р-на</t>
    </r>
  </si>
  <si>
    <r>
      <t>МОУ</t>
    </r>
    <r>
      <rPr>
        <b/>
        <sz val="11"/>
        <rFont val="Times New Roman"/>
        <family val="1"/>
        <charset val="204"/>
      </rPr>
      <t xml:space="preserve"> СОШ с. Соловьевка </t>
    </r>
    <r>
      <rPr>
        <sz val="11"/>
        <rFont val="Times New Roman"/>
        <family val="1"/>
        <charset val="204"/>
      </rPr>
      <t>Корсаковского р-на</t>
    </r>
  </si>
  <si>
    <r>
      <t xml:space="preserve">МОУ </t>
    </r>
    <r>
      <rPr>
        <b/>
        <sz val="11"/>
        <rFont val="Times New Roman"/>
        <family val="1"/>
        <charset val="204"/>
      </rPr>
      <t>СОШ с. Чапаево</t>
    </r>
    <r>
      <rPr>
        <sz val="11"/>
        <rFont val="Times New Roman"/>
        <family val="1"/>
        <charset val="204"/>
      </rPr>
      <t xml:space="preserve"> Корсаковского р-на</t>
    </r>
  </si>
  <si>
    <r>
      <t xml:space="preserve">МОУ </t>
    </r>
    <r>
      <rPr>
        <b/>
        <sz val="11"/>
        <rFont val="Times New Roman"/>
        <family val="1"/>
        <charset val="204"/>
      </rPr>
      <t>СОШ с. Раздольное</t>
    </r>
    <r>
      <rPr>
        <sz val="11"/>
        <rFont val="Times New Roman"/>
        <family val="1"/>
        <charset val="204"/>
      </rPr>
      <t xml:space="preserve"> Корсаковского р-на</t>
    </r>
  </si>
  <si>
    <r>
      <t xml:space="preserve">МОУ </t>
    </r>
    <r>
      <rPr>
        <b/>
        <sz val="11"/>
        <rFont val="Times New Roman"/>
        <family val="1"/>
        <charset val="204"/>
      </rPr>
      <t>СОШ с. Новиково</t>
    </r>
    <r>
      <rPr>
        <sz val="11"/>
        <rFont val="Times New Roman"/>
        <family val="1"/>
        <charset val="204"/>
      </rPr>
      <t xml:space="preserve"> Корсаковского р-на</t>
    </r>
  </si>
  <si>
    <r>
      <t xml:space="preserve">МБОУ </t>
    </r>
    <r>
      <rPr>
        <b/>
        <sz val="11"/>
        <rFont val="Times New Roman"/>
        <family val="1"/>
        <charset val="204"/>
      </rPr>
      <t>СОШ с.Озерское</t>
    </r>
    <r>
      <rPr>
        <sz val="11"/>
        <rFont val="Times New Roman"/>
        <family val="1"/>
        <charset val="204"/>
      </rPr>
      <t xml:space="preserve"> Корсаковского р-на</t>
    </r>
  </si>
  <si>
    <r>
      <t xml:space="preserve">МБОУ </t>
    </r>
    <r>
      <rPr>
        <b/>
        <sz val="11"/>
        <rFont val="Times New Roman"/>
        <family val="1"/>
        <charset val="204"/>
      </rPr>
      <t>СОШ №1 г. Анива</t>
    </r>
  </si>
  <si>
    <r>
      <t xml:space="preserve">МАОУ </t>
    </r>
    <r>
      <rPr>
        <b/>
        <sz val="11"/>
        <rFont val="Times New Roman"/>
        <family val="1"/>
        <charset val="204"/>
      </rPr>
      <t>СОШ №2 г. Анива</t>
    </r>
  </si>
  <si>
    <r>
      <t xml:space="preserve">МБОУ </t>
    </r>
    <r>
      <rPr>
        <b/>
        <sz val="11"/>
        <rFont val="Times New Roman"/>
        <family val="1"/>
        <charset val="204"/>
      </rPr>
      <t>НОШ №6 с.Троицкое</t>
    </r>
    <r>
      <rPr>
        <sz val="11"/>
        <rFont val="Times New Roman"/>
        <family val="1"/>
      </rPr>
      <t xml:space="preserve"> Анивского р-на</t>
    </r>
  </si>
  <si>
    <r>
      <t xml:space="preserve">МБОУ </t>
    </r>
    <r>
      <rPr>
        <b/>
        <sz val="11"/>
        <rFont val="Times New Roman"/>
        <family val="1"/>
        <charset val="204"/>
      </rPr>
      <t>СОШ №5 с. Троицкое</t>
    </r>
    <r>
      <rPr>
        <sz val="11"/>
        <rFont val="Times New Roman"/>
        <family val="1"/>
      </rPr>
      <t xml:space="preserve"> Анивского р-на</t>
    </r>
  </si>
  <si>
    <r>
      <t xml:space="preserve">МБОУ </t>
    </r>
    <r>
      <rPr>
        <b/>
        <sz val="11"/>
        <rFont val="Times New Roman"/>
        <family val="1"/>
        <charset val="204"/>
      </rPr>
      <t>СОШ №3 с.Огоньки</t>
    </r>
    <r>
      <rPr>
        <sz val="11"/>
        <rFont val="Times New Roman"/>
        <family val="1"/>
      </rPr>
      <t xml:space="preserve"> Анивского р-на</t>
    </r>
  </si>
  <si>
    <r>
      <t xml:space="preserve">МБОУ </t>
    </r>
    <r>
      <rPr>
        <b/>
        <sz val="11"/>
        <rFont val="Times New Roman"/>
        <family val="1"/>
        <charset val="204"/>
      </rPr>
      <t>СОШ №4 с.Таранай</t>
    </r>
    <r>
      <rPr>
        <sz val="11"/>
        <rFont val="Times New Roman"/>
        <family val="1"/>
      </rPr>
      <t xml:space="preserve"> Анивского р-на</t>
    </r>
  </si>
  <si>
    <r>
      <t xml:space="preserve">МБОУ </t>
    </r>
    <r>
      <rPr>
        <b/>
        <sz val="11"/>
        <rFont val="Times New Roman"/>
        <family val="1"/>
        <charset val="204"/>
      </rPr>
      <t xml:space="preserve">НОШ №7 с.Успенское </t>
    </r>
    <r>
      <rPr>
        <sz val="11"/>
        <rFont val="Times New Roman"/>
        <family val="1"/>
      </rPr>
      <t>Анивского р-на</t>
    </r>
  </si>
  <si>
    <r>
      <t xml:space="preserve">МКООУ </t>
    </r>
    <r>
      <rPr>
        <b/>
        <sz val="11"/>
        <rFont val="Times New Roman"/>
        <family val="1"/>
        <charset val="204"/>
      </rPr>
      <t>СШИ</t>
    </r>
    <r>
      <rPr>
        <b/>
        <sz val="11"/>
        <rFont val="Times New Roman"/>
        <family val="1"/>
      </rPr>
      <t xml:space="preserve"> с.Виахту </t>
    </r>
    <r>
      <rPr>
        <sz val="11"/>
        <rFont val="Times New Roman"/>
        <family val="1"/>
      </rPr>
      <t>А-Сахалинского р-на</t>
    </r>
  </si>
  <si>
    <r>
      <t xml:space="preserve">МБОУ </t>
    </r>
    <r>
      <rPr>
        <b/>
        <sz val="11"/>
        <rFont val="Times New Roman"/>
        <family val="1"/>
        <charset val="204"/>
      </rPr>
      <t>СОШ</t>
    </r>
    <r>
      <rPr>
        <b/>
        <sz val="11"/>
        <rFont val="Times New Roman"/>
        <family val="1"/>
      </rPr>
      <t xml:space="preserve"> №2</t>
    </r>
    <r>
      <rPr>
        <sz val="11"/>
        <rFont val="Times New Roman"/>
        <family val="1"/>
      </rPr>
      <t xml:space="preserve"> г. </t>
    </r>
    <r>
      <rPr>
        <b/>
        <sz val="11"/>
        <rFont val="Times New Roman"/>
        <family val="1"/>
      </rPr>
      <t>Александровск-Сахалинский</t>
    </r>
  </si>
  <si>
    <r>
      <t xml:space="preserve">МБОУ </t>
    </r>
    <r>
      <rPr>
        <b/>
        <sz val="11"/>
        <rFont val="Times New Roman"/>
        <family val="1"/>
        <charset val="204"/>
      </rPr>
      <t xml:space="preserve">СОШ </t>
    </r>
    <r>
      <rPr>
        <b/>
        <sz val="11"/>
        <rFont val="Times New Roman"/>
        <family val="1"/>
      </rPr>
      <t>№1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г. Александровск-Сахалинский</t>
    </r>
  </si>
  <si>
    <r>
      <t xml:space="preserve">МБОУ </t>
    </r>
    <r>
      <rPr>
        <b/>
        <sz val="11"/>
        <rFont val="Times New Roman"/>
        <family val="1"/>
        <charset val="204"/>
      </rPr>
      <t>СОШ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№6</t>
    </r>
    <r>
      <rPr>
        <sz val="11"/>
        <rFont val="Times New Roman"/>
        <family val="1"/>
      </rPr>
      <t xml:space="preserve"> г.</t>
    </r>
    <r>
      <rPr>
        <b/>
        <sz val="11"/>
        <rFont val="Times New Roman"/>
        <family val="1"/>
      </rPr>
      <t xml:space="preserve"> Александровск-Сахалинский</t>
    </r>
  </si>
  <si>
    <r>
      <t xml:space="preserve">МКОУ </t>
    </r>
    <r>
      <rPr>
        <b/>
        <sz val="11"/>
        <rFont val="Times New Roman"/>
        <family val="1"/>
        <charset val="204"/>
      </rPr>
      <t>СОШ</t>
    </r>
    <r>
      <rPr>
        <b/>
        <sz val="11"/>
        <rFont val="Times New Roman"/>
        <family val="1"/>
      </rPr>
      <t xml:space="preserve"> с.Мгачи </t>
    </r>
    <r>
      <rPr>
        <sz val="11"/>
        <rFont val="Times New Roman"/>
        <family val="1"/>
      </rPr>
      <t>А-Сахалинского р-на</t>
    </r>
  </si>
  <si>
    <r>
      <t xml:space="preserve">МКОУ </t>
    </r>
    <r>
      <rPr>
        <b/>
        <sz val="11"/>
        <rFont val="Times New Roman"/>
        <family val="1"/>
        <charset val="204"/>
      </rPr>
      <t>СОШ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с. Хоэ </t>
    </r>
    <r>
      <rPr>
        <sz val="11"/>
        <rFont val="Times New Roman"/>
        <family val="1"/>
      </rPr>
      <t>А-Сахалинского р-на</t>
    </r>
  </si>
  <si>
    <t>ОКУ г.Холмска</t>
  </si>
  <si>
    <r>
      <t xml:space="preserve">МАОУ </t>
    </r>
    <r>
      <rPr>
        <b/>
        <sz val="11"/>
        <rFont val="Times New Roman"/>
        <family val="1"/>
        <charset val="204"/>
      </rPr>
      <t>СОШ №1 г.Холмска</t>
    </r>
  </si>
  <si>
    <r>
      <t xml:space="preserve">МАОУ </t>
    </r>
    <r>
      <rPr>
        <b/>
        <sz val="11"/>
        <rFont val="Times New Roman"/>
        <family val="1"/>
        <charset val="204"/>
      </rPr>
      <t>СОШ №6 г.Холмска</t>
    </r>
  </si>
  <si>
    <r>
      <t xml:space="preserve">МАОУ </t>
    </r>
    <r>
      <rPr>
        <b/>
        <sz val="11"/>
        <rFont val="Times New Roman"/>
        <family val="1"/>
        <charset val="204"/>
      </rPr>
      <t>СОШ №8 г.Холмска</t>
    </r>
  </si>
  <si>
    <r>
      <t xml:space="preserve">МАОУ </t>
    </r>
    <r>
      <rPr>
        <b/>
        <sz val="11"/>
        <rFont val="Times New Roman"/>
        <family val="1"/>
        <charset val="204"/>
      </rPr>
      <t>СОШ № 9 г. Холмска</t>
    </r>
  </si>
  <si>
    <r>
      <rPr>
        <b/>
        <sz val="11"/>
        <rFont val="Times New Roman"/>
        <family val="1"/>
        <charset val="204"/>
      </rPr>
      <t>Лицей "Надежда"</t>
    </r>
    <r>
      <rPr>
        <sz val="11"/>
        <rFont val="Times New Roman"/>
        <family val="1"/>
      </rPr>
      <t xml:space="preserve"> г.Холмска</t>
    </r>
  </si>
  <si>
    <r>
      <t xml:space="preserve">МАОУ </t>
    </r>
    <r>
      <rPr>
        <b/>
        <sz val="11"/>
        <rFont val="Times New Roman"/>
        <family val="1"/>
        <charset val="204"/>
      </rPr>
      <t>СОШ с.Чехова</t>
    </r>
    <r>
      <rPr>
        <sz val="11"/>
        <rFont val="Times New Roman"/>
        <family val="1"/>
      </rPr>
      <t xml:space="preserve"> Холмского р-на</t>
    </r>
  </si>
  <si>
    <r>
      <t xml:space="preserve">МБОУ </t>
    </r>
    <r>
      <rPr>
        <b/>
        <sz val="11"/>
        <rFont val="Times New Roman"/>
        <family val="1"/>
        <charset val="204"/>
      </rPr>
      <t>СОШ с.Костромское</t>
    </r>
    <r>
      <rPr>
        <sz val="11"/>
        <rFont val="Times New Roman"/>
        <family val="1"/>
      </rPr>
      <t xml:space="preserve"> Холмского р-на</t>
    </r>
  </si>
  <si>
    <r>
      <t>МАОУ</t>
    </r>
    <r>
      <rPr>
        <b/>
        <sz val="11"/>
        <rFont val="Times New Roman"/>
        <family val="1"/>
        <charset val="204"/>
      </rPr>
      <t xml:space="preserve"> СОШ с. Правда</t>
    </r>
    <r>
      <rPr>
        <sz val="11"/>
        <rFont val="Times New Roman"/>
        <family val="1"/>
      </rPr>
      <t xml:space="preserve"> Холмского р-на</t>
    </r>
  </si>
  <si>
    <r>
      <t xml:space="preserve">МАОУ </t>
    </r>
    <r>
      <rPr>
        <b/>
        <sz val="11"/>
        <rFont val="Times New Roman"/>
        <family val="1"/>
        <charset val="204"/>
      </rPr>
      <t>СОШ с.Яблочное</t>
    </r>
    <r>
      <rPr>
        <sz val="11"/>
        <rFont val="Times New Roman"/>
        <family val="1"/>
      </rPr>
      <t xml:space="preserve"> Холмского р-на</t>
    </r>
  </si>
  <si>
    <r>
      <t>МКОУ</t>
    </r>
    <r>
      <rPr>
        <b/>
        <sz val="11"/>
        <rFont val="Times New Roman"/>
        <family val="1"/>
        <charset val="204"/>
      </rPr>
      <t xml:space="preserve"> О(С)ОШ г.Холмска</t>
    </r>
    <r>
      <rPr>
        <sz val="11"/>
        <rFont val="Times New Roman"/>
        <family val="1"/>
      </rPr>
      <t xml:space="preserve"> Холмского р-на</t>
    </r>
  </si>
  <si>
    <r>
      <t xml:space="preserve">МБОУ </t>
    </r>
    <r>
      <rPr>
        <b/>
        <sz val="11"/>
        <rFont val="Times New Roman"/>
        <family val="1"/>
        <charset val="204"/>
      </rPr>
      <t>ООШ с.Пионеры</t>
    </r>
    <r>
      <rPr>
        <sz val="11"/>
        <rFont val="Times New Roman"/>
        <family val="1"/>
      </rPr>
      <t xml:space="preserve"> Холмского р-на</t>
    </r>
  </si>
  <si>
    <r>
      <t>МАОУ</t>
    </r>
    <r>
      <rPr>
        <b/>
        <sz val="11"/>
        <rFont val="Times New Roman"/>
        <family val="1"/>
        <charset val="204"/>
      </rPr>
      <t xml:space="preserve"> СОШ с.Чапланово </t>
    </r>
    <r>
      <rPr>
        <sz val="11"/>
        <rFont val="Times New Roman"/>
        <family val="1"/>
      </rPr>
      <t>Холмского р-на</t>
    </r>
  </si>
  <si>
    <r>
      <t xml:space="preserve">МБОУ </t>
    </r>
    <r>
      <rPr>
        <b/>
        <sz val="11"/>
        <rFont val="Times New Roman"/>
        <family val="1"/>
      </rPr>
      <t>СОШ № 1 г.Южно-Сахалинска</t>
    </r>
  </si>
  <si>
    <r>
      <t>МАОУ</t>
    </r>
    <r>
      <rPr>
        <b/>
        <sz val="11"/>
        <rFont val="Times New Roman"/>
        <family val="1"/>
      </rPr>
      <t xml:space="preserve"> СОШ № 3</t>
    </r>
    <r>
      <rPr>
        <sz val="11"/>
        <rFont val="Times New Roman"/>
        <family val="1"/>
      </rPr>
      <t xml:space="preserve"> им. Героя России Сергея Ромашина</t>
    </r>
    <r>
      <rPr>
        <b/>
        <sz val="11"/>
        <rFont val="Times New Roman"/>
        <family val="1"/>
      </rPr>
      <t xml:space="preserve"> г. Южно-Сахалинска</t>
    </r>
  </si>
  <si>
    <r>
      <t xml:space="preserve">МБОУ </t>
    </r>
    <r>
      <rPr>
        <b/>
        <sz val="11"/>
        <rFont val="Times New Roman"/>
        <family val="1"/>
      </rPr>
      <t>СОШ № 4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г. Южно-Сахалинска</t>
    </r>
  </si>
  <si>
    <r>
      <t xml:space="preserve">МБОУ </t>
    </r>
    <r>
      <rPr>
        <b/>
        <sz val="11"/>
        <rFont val="Times New Roman"/>
        <family val="1"/>
      </rPr>
      <t>СОШ № 5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г.Южно-Сахалинска</t>
    </r>
  </si>
  <si>
    <r>
      <t xml:space="preserve">МАОУ </t>
    </r>
    <r>
      <rPr>
        <b/>
        <sz val="11"/>
        <rFont val="Times New Roman"/>
        <family val="1"/>
      </rPr>
      <t>СОШ № 6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г.Южно-Сахалинска</t>
    </r>
  </si>
  <si>
    <r>
      <t>МАОУ</t>
    </r>
    <r>
      <rPr>
        <b/>
        <sz val="11"/>
        <rFont val="Times New Roman"/>
        <family val="1"/>
      </rPr>
      <t xml:space="preserve"> НОШ № 7 г.Южно-Сахалинска</t>
    </r>
  </si>
  <si>
    <r>
      <t xml:space="preserve">МАОУ </t>
    </r>
    <r>
      <rPr>
        <b/>
        <sz val="11"/>
        <rFont val="Times New Roman"/>
        <family val="1"/>
      </rPr>
      <t>СОШ № 8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г.Южно-Сахалинска</t>
    </r>
    <r>
      <rPr>
        <sz val="11"/>
        <rFont val="Times New Roman"/>
        <family val="1"/>
      </rPr>
      <t xml:space="preserve"> им генерала-лейтинанта В.Г. Асапова</t>
    </r>
  </si>
  <si>
    <r>
      <t xml:space="preserve">МАОУ </t>
    </r>
    <r>
      <rPr>
        <b/>
        <sz val="11"/>
        <rFont val="Times New Roman"/>
        <family val="1"/>
      </rPr>
      <t>СОШ № 11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г.Южно-Сахалинска</t>
    </r>
  </si>
  <si>
    <r>
      <t xml:space="preserve">МАОУ </t>
    </r>
    <r>
      <rPr>
        <b/>
        <sz val="11"/>
        <rFont val="Times New Roman"/>
        <family val="1"/>
      </rPr>
      <t>Кадетская школа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г.Южно-Сахалинска</t>
    </r>
  </si>
  <si>
    <r>
      <t xml:space="preserve">МАОУ </t>
    </r>
    <r>
      <rPr>
        <b/>
        <sz val="11"/>
        <rFont val="Times New Roman"/>
        <family val="1"/>
      </rPr>
      <t>СОШ № 13</t>
    </r>
    <r>
      <rPr>
        <sz val="11"/>
        <rFont val="Times New Roman"/>
        <family val="1"/>
      </rPr>
      <t xml:space="preserve"> имени П.А.Леонова</t>
    </r>
    <r>
      <rPr>
        <b/>
        <sz val="11"/>
        <rFont val="Times New Roman"/>
        <family val="1"/>
      </rPr>
      <t xml:space="preserve"> г.Южно-Сахалинска</t>
    </r>
  </si>
  <si>
    <r>
      <t xml:space="preserve">МБОУ </t>
    </r>
    <r>
      <rPr>
        <b/>
        <sz val="11"/>
        <rFont val="Times New Roman"/>
        <family val="1"/>
      </rPr>
      <t>СОШ № 14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г.Южно-Сахалинска</t>
    </r>
  </si>
  <si>
    <r>
      <t xml:space="preserve">МБОУ </t>
    </r>
    <r>
      <rPr>
        <b/>
        <sz val="11"/>
        <rFont val="Times New Roman"/>
        <family val="1"/>
      </rPr>
      <t>СОШ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№ 16 г.Южно-Сахалинска</t>
    </r>
  </si>
  <si>
    <r>
      <t xml:space="preserve">МБОУ </t>
    </r>
    <r>
      <rPr>
        <b/>
        <sz val="11"/>
        <rFont val="Times New Roman"/>
        <family val="1"/>
      </rPr>
      <t>«Коррекционная школа «Надежда»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г. Южно-Сахалинска</t>
    </r>
  </si>
  <si>
    <r>
      <t xml:space="preserve">МБОУ </t>
    </r>
    <r>
      <rPr>
        <b/>
        <sz val="11"/>
        <rFont val="Times New Roman"/>
        <family val="1"/>
      </rPr>
      <t>СОШ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№ 18</t>
    </r>
    <r>
      <rPr>
        <sz val="11"/>
        <rFont val="Times New Roman"/>
        <family val="1"/>
      </rPr>
      <t xml:space="preserve"> с.</t>
    </r>
    <r>
      <rPr>
        <b/>
        <sz val="11"/>
        <rFont val="Times New Roman"/>
        <family val="1"/>
      </rPr>
      <t>Синегорск</t>
    </r>
  </si>
  <si>
    <r>
      <t xml:space="preserve">МАУО </t>
    </r>
    <r>
      <rPr>
        <b/>
        <sz val="11"/>
        <rFont val="Times New Roman"/>
        <family val="1"/>
      </rPr>
      <t>СОШ № 19</t>
    </r>
    <r>
      <rPr>
        <sz val="11"/>
        <rFont val="Times New Roman"/>
        <family val="1"/>
      </rPr>
      <t xml:space="preserve"> с.</t>
    </r>
    <r>
      <rPr>
        <b/>
        <sz val="11"/>
        <rFont val="Times New Roman"/>
        <family val="1"/>
      </rPr>
      <t>Дальнее</t>
    </r>
  </si>
  <si>
    <r>
      <t xml:space="preserve">МБОУ </t>
    </r>
    <r>
      <rPr>
        <b/>
        <sz val="11"/>
        <rFont val="Times New Roman"/>
        <family val="1"/>
      </rPr>
      <t>СОШ № 22 г.Южно-Сахалинска</t>
    </r>
  </si>
  <si>
    <r>
      <t xml:space="preserve">МБОУ </t>
    </r>
    <r>
      <rPr>
        <b/>
        <sz val="11"/>
        <rFont val="Times New Roman"/>
        <family val="1"/>
      </rPr>
      <t>СОШ № 23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г.Южно-Сахалинска</t>
    </r>
  </si>
  <si>
    <r>
      <t>МАОУ</t>
    </r>
    <r>
      <rPr>
        <b/>
        <sz val="11"/>
        <rFont val="Times New Roman"/>
        <family val="1"/>
      </rPr>
      <t xml:space="preserve"> СОШ № 26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г.Южно-Сахалинска</t>
    </r>
  </si>
  <si>
    <r>
      <t xml:space="preserve">МБОУ </t>
    </r>
    <r>
      <rPr>
        <b/>
        <sz val="11"/>
        <rFont val="Times New Roman"/>
        <family val="1"/>
      </rPr>
      <t>СОШ № 30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г.Южно-Сахалинска</t>
    </r>
  </si>
  <si>
    <r>
      <t xml:space="preserve">МАОУ </t>
    </r>
    <r>
      <rPr>
        <b/>
        <sz val="11"/>
        <rFont val="Times New Roman"/>
        <family val="1"/>
      </rPr>
      <t>СОШ № 31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г.Южно-Сахалинска</t>
    </r>
  </si>
  <si>
    <r>
      <t xml:space="preserve">МАОУ </t>
    </r>
    <r>
      <rPr>
        <b/>
        <sz val="11"/>
        <rFont val="Times New Roman"/>
        <family val="1"/>
      </rPr>
      <t>СОШ № 32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г.Южно-Сахалинска</t>
    </r>
  </si>
  <si>
    <r>
      <t xml:space="preserve">МКОУ </t>
    </r>
    <r>
      <rPr>
        <b/>
        <sz val="11"/>
        <rFont val="Times New Roman"/>
        <family val="1"/>
      </rPr>
      <t>В(С)ОШ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№ 1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г.Южно-Сахалинска</t>
    </r>
  </si>
  <si>
    <r>
      <t>МКОУ</t>
    </r>
    <r>
      <rPr>
        <b/>
        <sz val="11"/>
        <rFont val="Times New Roman"/>
        <family val="1"/>
      </rPr>
      <t xml:space="preserve"> В(С)ОШ № 2 г.Южно-Сахалинска</t>
    </r>
  </si>
  <si>
    <r>
      <t xml:space="preserve">МАОУ </t>
    </r>
    <r>
      <rPr>
        <b/>
        <sz val="11"/>
        <rFont val="Times New Roman"/>
        <family val="1"/>
      </rPr>
      <t>Восточная гимназия г.Южно-Сахалинска</t>
    </r>
  </si>
  <si>
    <r>
      <t xml:space="preserve">МАОУ </t>
    </r>
    <r>
      <rPr>
        <b/>
        <sz val="11"/>
        <rFont val="Times New Roman"/>
        <family val="1"/>
      </rPr>
      <t>Гимназия № 1</t>
    </r>
    <r>
      <rPr>
        <sz val="11"/>
        <rFont val="Times New Roman"/>
        <family val="1"/>
      </rPr>
      <t xml:space="preserve"> имени А.С.Пушкина</t>
    </r>
    <r>
      <rPr>
        <b/>
        <sz val="11"/>
        <rFont val="Times New Roman"/>
        <family val="1"/>
      </rPr>
      <t xml:space="preserve"> г.Южно-Сахалинска</t>
    </r>
  </si>
  <si>
    <r>
      <t xml:space="preserve">МАОУ </t>
    </r>
    <r>
      <rPr>
        <b/>
        <sz val="11"/>
        <rFont val="Times New Roman"/>
        <family val="1"/>
      </rPr>
      <t>Гимназия №2 г.Южно-Сахалинска</t>
    </r>
  </si>
  <si>
    <r>
      <t xml:space="preserve">МАОУ </t>
    </r>
    <r>
      <rPr>
        <b/>
        <sz val="11"/>
        <rFont val="Times New Roman"/>
        <family val="1"/>
      </rPr>
      <t>Гимназия № 3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г.Южно-Сахалинска</t>
    </r>
  </si>
  <si>
    <r>
      <t xml:space="preserve">МАОУ </t>
    </r>
    <r>
      <rPr>
        <b/>
        <sz val="11"/>
        <rFont val="Times New Roman"/>
        <family val="1"/>
      </rPr>
      <t>Лицей № 1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г.Южно-Сахалинска</t>
    </r>
  </si>
  <si>
    <r>
      <t xml:space="preserve">МАОУ </t>
    </r>
    <r>
      <rPr>
        <b/>
        <sz val="11"/>
        <rFont val="Times New Roman"/>
        <family val="1"/>
      </rPr>
      <t>Лицей № 2 г.Южно-Сахалинска</t>
    </r>
  </si>
  <si>
    <t xml:space="preserve"> </t>
  </si>
  <si>
    <r>
      <t xml:space="preserve">МБОУ </t>
    </r>
    <r>
      <rPr>
        <b/>
        <sz val="11"/>
        <rFont val="Times New Roman"/>
        <family val="1"/>
        <charset val="204"/>
      </rPr>
      <t>СОШ № 1 г. Углегорска</t>
    </r>
  </si>
  <si>
    <r>
      <t xml:space="preserve">МБОУ </t>
    </r>
    <r>
      <rPr>
        <b/>
        <sz val="11"/>
        <rFont val="Times New Roman"/>
        <family val="1"/>
        <charset val="204"/>
      </rPr>
      <t>СОШ № 5 г. Углегорска</t>
    </r>
  </si>
  <si>
    <r>
      <t>МБОУ</t>
    </r>
    <r>
      <rPr>
        <b/>
        <sz val="11"/>
        <rFont val="Times New Roman"/>
        <family val="1"/>
        <charset val="204"/>
      </rPr>
      <t xml:space="preserve"> СОШ № 1 пгт. Шахтерска</t>
    </r>
  </si>
  <si>
    <r>
      <t xml:space="preserve">МБОУ </t>
    </r>
    <r>
      <rPr>
        <b/>
        <sz val="11"/>
        <rFont val="Times New Roman"/>
        <family val="1"/>
        <charset val="204"/>
      </rPr>
      <t>СОШ № 2 пгт. Шахтерска</t>
    </r>
  </si>
  <si>
    <r>
      <t xml:space="preserve">МБОУ </t>
    </r>
    <r>
      <rPr>
        <b/>
        <sz val="11"/>
        <rFont val="Times New Roman"/>
        <family val="1"/>
        <charset val="204"/>
      </rPr>
      <t>СОШ с. Краснополье</t>
    </r>
    <r>
      <rPr>
        <sz val="11"/>
        <rFont val="Times New Roman"/>
        <family val="1"/>
        <charset val="204"/>
      </rPr>
      <t xml:space="preserve"> Углегорского р-на</t>
    </r>
  </si>
  <si>
    <r>
      <t xml:space="preserve">МБОУ </t>
    </r>
    <r>
      <rPr>
        <b/>
        <sz val="11"/>
        <rFont val="Times New Roman"/>
        <family val="1"/>
        <charset val="204"/>
      </rPr>
      <t>СОШ с. Лесогорское</t>
    </r>
    <r>
      <rPr>
        <sz val="11"/>
        <rFont val="Times New Roman"/>
        <family val="1"/>
        <charset val="204"/>
      </rPr>
      <t xml:space="preserve"> Углегорского р-на</t>
    </r>
  </si>
  <si>
    <r>
      <t xml:space="preserve">МБОУ </t>
    </r>
    <r>
      <rPr>
        <b/>
        <sz val="11"/>
        <rFont val="Times New Roman"/>
        <family val="1"/>
        <charset val="204"/>
      </rPr>
      <t>СОШ с. Никольское</t>
    </r>
    <r>
      <rPr>
        <sz val="11"/>
        <rFont val="Times New Roman"/>
        <family val="1"/>
        <charset val="204"/>
      </rPr>
      <t xml:space="preserve"> Углегорского р-на</t>
    </r>
  </si>
  <si>
    <r>
      <t xml:space="preserve">МБОУ </t>
    </r>
    <r>
      <rPr>
        <b/>
        <sz val="11"/>
        <rFont val="Times New Roman"/>
        <family val="1"/>
        <charset val="204"/>
      </rPr>
      <t>СОШ с. Поречье</t>
    </r>
    <r>
      <rPr>
        <sz val="11"/>
        <rFont val="Times New Roman"/>
        <family val="1"/>
        <charset val="204"/>
      </rPr>
      <t xml:space="preserve"> Углегорского р-на</t>
    </r>
  </si>
  <si>
    <r>
      <rPr>
        <sz val="11"/>
        <rFont val="Times New Roman"/>
        <family val="1"/>
        <charset val="204"/>
      </rPr>
      <t>МБОУ</t>
    </r>
    <r>
      <rPr>
        <b/>
        <sz val="11"/>
        <rFont val="Times New Roman"/>
        <family val="1"/>
        <charset val="204"/>
      </rPr>
      <t xml:space="preserve"> НОШЭР г. Углегорска</t>
    </r>
  </si>
  <si>
    <r>
      <t>МБОУ</t>
    </r>
    <r>
      <rPr>
        <b/>
        <sz val="11"/>
        <rFont val="Times New Roman"/>
        <family val="1"/>
        <charset val="204"/>
      </rPr>
      <t xml:space="preserve"> СОШ пгт.Южно-Курильск</t>
    </r>
  </si>
  <si>
    <r>
      <t xml:space="preserve">МБОУ </t>
    </r>
    <r>
      <rPr>
        <b/>
        <sz val="11"/>
        <rFont val="Times New Roman"/>
        <family val="1"/>
        <charset val="204"/>
      </rPr>
      <t>Центр Образования пгт.Южно-Курильск</t>
    </r>
  </si>
  <si>
    <r>
      <t xml:space="preserve">МКОУ </t>
    </r>
    <r>
      <rPr>
        <b/>
        <sz val="11"/>
        <rFont val="Times New Roman"/>
        <family val="1"/>
        <charset val="204"/>
      </rPr>
      <t>НОШ с. Москальво</t>
    </r>
    <r>
      <rPr>
        <sz val="11"/>
        <rFont val="Times New Roman"/>
        <family val="1"/>
        <charset val="204"/>
      </rPr>
      <t xml:space="preserve"> Охинского р-на</t>
    </r>
  </si>
  <si>
    <r>
      <t xml:space="preserve">МБОУ </t>
    </r>
    <r>
      <rPr>
        <b/>
        <sz val="9"/>
        <rFont val="Times New Roman"/>
        <family val="1"/>
        <charset val="204"/>
      </rPr>
      <t xml:space="preserve">СОШ г. Северо-Курильска </t>
    </r>
  </si>
  <si>
    <r>
      <t xml:space="preserve">МБОУ </t>
    </r>
    <r>
      <rPr>
        <b/>
        <sz val="11"/>
        <rFont val="Times New Roman"/>
        <family val="1"/>
        <charset val="204"/>
      </rPr>
      <t>СОШ №7 г.Поронайска</t>
    </r>
  </si>
  <si>
    <t>Средний показатель наполненности по МО</t>
  </si>
  <si>
    <t>МО</t>
  </si>
  <si>
    <t>В НОШ с.Москальво не работает СГО в связи с отсутствием подключения к сети Интернет</t>
  </si>
  <si>
    <r>
      <t xml:space="preserve">МБОУ </t>
    </r>
    <r>
      <rPr>
        <b/>
        <sz val="11"/>
        <rFont val="Times New Roman"/>
        <family val="1"/>
        <charset val="204"/>
      </rPr>
      <t>СОШ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</rPr>
      <t>г.Курильска</t>
    </r>
  </si>
  <si>
    <r>
      <t xml:space="preserve">МБОУ </t>
    </r>
    <r>
      <rPr>
        <b/>
        <sz val="11"/>
        <rFont val="Times New Roman"/>
        <family val="1"/>
        <charset val="204"/>
      </rPr>
      <t>СОШ с. Воскресеновка</t>
    </r>
    <r>
      <rPr>
        <sz val="11"/>
        <rFont val="Times New Roman"/>
        <family val="1"/>
        <charset val="204"/>
      </rPr>
      <t xml:space="preserve"> Тымовского р-на</t>
    </r>
  </si>
  <si>
    <r>
      <t xml:space="preserve">МБОУ </t>
    </r>
    <r>
      <rPr>
        <b/>
        <sz val="11"/>
        <rFont val="Times New Roman"/>
        <family val="1"/>
        <charset val="204"/>
      </rPr>
      <t>СОШ с. Молодежное</t>
    </r>
    <r>
      <rPr>
        <sz val="11"/>
        <rFont val="Times New Roman"/>
        <family val="1"/>
        <charset val="204"/>
      </rPr>
      <t xml:space="preserve"> Тымовского р-на</t>
    </r>
  </si>
  <si>
    <r>
      <t xml:space="preserve">МБОУ </t>
    </r>
    <r>
      <rPr>
        <b/>
        <sz val="11"/>
        <rFont val="Times New Roman"/>
        <family val="1"/>
        <charset val="204"/>
      </rPr>
      <t>СОШ с. Ясное</t>
    </r>
    <r>
      <rPr>
        <sz val="11"/>
        <rFont val="Times New Roman"/>
        <family val="1"/>
        <charset val="204"/>
      </rPr>
      <t xml:space="preserve"> Тымовского р-на</t>
    </r>
  </si>
  <si>
    <r>
      <t xml:space="preserve">МБОУ </t>
    </r>
    <r>
      <rPr>
        <b/>
        <sz val="11"/>
        <rFont val="Times New Roman"/>
        <family val="1"/>
        <charset val="204"/>
      </rPr>
      <t>СОШ №1 пгт.Тымовское</t>
    </r>
  </si>
  <si>
    <r>
      <t xml:space="preserve">МБОУ </t>
    </r>
    <r>
      <rPr>
        <b/>
        <sz val="11"/>
        <rFont val="Times New Roman"/>
        <family val="1"/>
        <charset val="204"/>
      </rPr>
      <t>СОШ с. Арги-Паги</t>
    </r>
    <r>
      <rPr>
        <sz val="11"/>
        <rFont val="Times New Roman"/>
        <family val="1"/>
        <charset val="204"/>
      </rPr>
      <t xml:space="preserve"> Тымовского р-на</t>
    </r>
  </si>
  <si>
    <r>
      <t xml:space="preserve">МБОУ </t>
    </r>
    <r>
      <rPr>
        <b/>
        <sz val="11"/>
        <rFont val="Times New Roman"/>
        <family val="1"/>
        <charset val="204"/>
      </rPr>
      <t xml:space="preserve">"Начальная школа - детский сад" с.Чир-Унвд </t>
    </r>
    <r>
      <rPr>
        <sz val="11"/>
        <rFont val="Times New Roman"/>
        <family val="1"/>
        <charset val="204"/>
      </rPr>
      <t>Тымовского р-на</t>
    </r>
  </si>
  <si>
    <r>
      <t xml:space="preserve">МБОУ </t>
    </r>
    <r>
      <rPr>
        <b/>
        <sz val="11"/>
        <rFont val="Times New Roman"/>
        <family val="1"/>
        <charset val="204"/>
      </rPr>
      <t>СОШ с. Адо-Тымово</t>
    </r>
    <r>
      <rPr>
        <sz val="11"/>
        <rFont val="Times New Roman"/>
        <family val="1"/>
        <charset val="204"/>
      </rPr>
      <t xml:space="preserve"> Тымовского р-на</t>
    </r>
  </si>
  <si>
    <r>
      <t>МБОУ</t>
    </r>
    <r>
      <rPr>
        <b/>
        <sz val="11"/>
        <rFont val="Times New Roman"/>
        <family val="1"/>
        <charset val="204"/>
      </rPr>
      <t xml:space="preserve"> СОШ с. Кировское</t>
    </r>
    <r>
      <rPr>
        <sz val="11"/>
        <rFont val="Times New Roman"/>
        <family val="1"/>
        <charset val="204"/>
      </rPr>
      <t xml:space="preserve"> Тымовского р-на</t>
    </r>
  </si>
  <si>
    <r>
      <t xml:space="preserve">МБОУ </t>
    </r>
    <r>
      <rPr>
        <b/>
        <sz val="11"/>
        <rFont val="Times New Roman"/>
        <family val="1"/>
        <charset val="204"/>
      </rPr>
      <t xml:space="preserve">"Начальная школа - детский сад" с. Красная Тымь </t>
    </r>
    <r>
      <rPr>
        <sz val="11"/>
        <rFont val="Times New Roman"/>
        <family val="1"/>
        <charset val="204"/>
      </rPr>
      <t>Тымовского р-на</t>
    </r>
  </si>
  <si>
    <r>
      <t xml:space="preserve">МБОУ </t>
    </r>
    <r>
      <rPr>
        <b/>
        <sz val="11"/>
        <rFont val="Times New Roman"/>
        <family val="1"/>
        <charset val="204"/>
      </rPr>
      <t>СОШ №3 пгт.Тымовское</t>
    </r>
  </si>
  <si>
    <t>Среднее кол-во отметок на 1обучающегося по 
1 предмету</t>
  </si>
  <si>
    <t>Количество обращений на одного обучающегося</t>
  </si>
  <si>
    <t>Кол-во обучающихся с безотметочной системой (по данным ОО-1)</t>
  </si>
  <si>
    <t>Кол-во обучающихся по данным ОО-1</t>
  </si>
  <si>
    <t>Кол-во обучающихся
 в СГО</t>
  </si>
  <si>
    <r>
      <t xml:space="preserve">МБОУ </t>
    </r>
    <r>
      <rPr>
        <b/>
        <sz val="11"/>
        <rFont val="Times New Roman"/>
        <family val="1"/>
        <charset val="204"/>
      </rPr>
      <t>СОШ с. Малокурильское</t>
    </r>
    <r>
      <rPr>
        <sz val="11"/>
        <rFont val="Times New Roman"/>
        <family val="1"/>
      </rPr>
      <t xml:space="preserve"> Ю-Курильского р-на</t>
    </r>
  </si>
  <si>
    <r>
      <t xml:space="preserve">МБОУ </t>
    </r>
    <r>
      <rPr>
        <b/>
        <sz val="11"/>
        <rFont val="Times New Roman"/>
        <family val="1"/>
        <charset val="204"/>
      </rPr>
      <t>СОШ с. Дубово</t>
    </r>
    <r>
      <rPr>
        <sz val="11"/>
        <rFont val="Times New Roman"/>
        <family val="1"/>
      </rPr>
      <t>е Ю-Курильского р-на</t>
    </r>
  </si>
  <si>
    <r>
      <t>МБОУ</t>
    </r>
    <r>
      <rPr>
        <b/>
        <sz val="11"/>
        <rFont val="Times New Roman"/>
        <family val="1"/>
        <charset val="204"/>
      </rPr>
      <t xml:space="preserve"> СОШ с. Крабозаводское</t>
    </r>
    <r>
      <rPr>
        <sz val="11"/>
        <rFont val="Times New Roman"/>
        <family val="1"/>
      </rPr>
      <t xml:space="preserve"> Ю-Курильского р-на</t>
    </r>
  </si>
  <si>
    <t>Распределение муниципальных образований Сахалинской области по проценту наполнения электронных журналов в общеобразовательных организациях</t>
  </si>
  <si>
    <t>Анивский городской округ</t>
  </si>
  <si>
    <t xml:space="preserve">Городской округ «Александровск-Сахалинский район» </t>
  </si>
  <si>
    <t>Городской округ «Долинский»</t>
  </si>
  <si>
    <t>Корсаковский городской округ</t>
  </si>
  <si>
    <t>Курильский городской округ</t>
  </si>
  <si>
    <t>Макаровский городской округ</t>
  </si>
  <si>
    <t>Невельский городской округ</t>
  </si>
  <si>
    <t>Городской округ Ногликский</t>
  </si>
  <si>
    <t>Поронайский городской округ</t>
  </si>
  <si>
    <t>Северо-Курильский городской округ</t>
  </si>
  <si>
    <t>Городской округ «Смирныховский»</t>
  </si>
  <si>
    <t>Томаринский городской округ</t>
  </si>
  <si>
    <t>Тымовский городской округ</t>
  </si>
  <si>
    <t>Углегорский городской округ</t>
  </si>
  <si>
    <t>Холмский городской округ</t>
  </si>
  <si>
    <t>Городской округ "город Южно-Сахалинск"</t>
  </si>
  <si>
    <t>Южно-Курильский городской округ</t>
  </si>
  <si>
    <t>Количество внешних обращений к системе на одного сотрудника</t>
  </si>
  <si>
    <t>% выставлен-ных итоговых оценок за период</t>
  </si>
  <si>
    <r>
      <t xml:space="preserve">МБОУ </t>
    </r>
    <r>
      <rPr>
        <b/>
        <sz val="11"/>
        <color indexed="8"/>
        <rFont val="Times New Roman"/>
        <family val="1"/>
        <charset val="204"/>
      </rPr>
      <t>СОШ пгт. Смирных</t>
    </r>
  </si>
  <si>
    <r>
      <t xml:space="preserve">МБОУ </t>
    </r>
    <r>
      <rPr>
        <b/>
        <sz val="11"/>
        <color indexed="8"/>
        <rFont val="Times New Roman"/>
        <family val="1"/>
        <charset val="204"/>
      </rPr>
      <t xml:space="preserve">СОШ с.Буюклы </t>
    </r>
    <r>
      <rPr>
        <sz val="11"/>
        <color indexed="8"/>
        <rFont val="Times New Roman"/>
        <family val="1"/>
        <charset val="204"/>
      </rPr>
      <t>Смирныховского р-на</t>
    </r>
  </si>
  <si>
    <r>
      <t xml:space="preserve">МБОУ </t>
    </r>
    <r>
      <rPr>
        <b/>
        <sz val="11"/>
        <color indexed="8"/>
        <rFont val="Times New Roman"/>
        <family val="1"/>
        <charset val="204"/>
      </rPr>
      <t xml:space="preserve">СОШ с. Онор </t>
    </r>
    <r>
      <rPr>
        <sz val="11"/>
        <color indexed="8"/>
        <rFont val="Times New Roman"/>
        <family val="1"/>
        <charset val="204"/>
      </rPr>
      <t>Смирныховского р-на</t>
    </r>
  </si>
  <si>
    <r>
      <t xml:space="preserve">МБОУ </t>
    </r>
    <r>
      <rPr>
        <b/>
        <sz val="11"/>
        <color indexed="8"/>
        <rFont val="Times New Roman"/>
        <family val="1"/>
        <charset val="204"/>
      </rPr>
      <t>СОШ с.Первомайск</t>
    </r>
    <r>
      <rPr>
        <sz val="11"/>
        <color indexed="8"/>
        <rFont val="Times New Roman"/>
        <family val="1"/>
        <charset val="204"/>
      </rPr>
      <t xml:space="preserve"> Смирныховского р-на</t>
    </r>
  </si>
  <si>
    <r>
      <t xml:space="preserve">МБОУ </t>
    </r>
    <r>
      <rPr>
        <b/>
        <sz val="11"/>
        <color indexed="8"/>
        <rFont val="Times New Roman"/>
        <family val="1"/>
        <charset val="204"/>
      </rPr>
      <t xml:space="preserve">СОШ с.Победино </t>
    </r>
    <r>
      <rPr>
        <sz val="11"/>
        <color indexed="8"/>
        <rFont val="Times New Roman"/>
        <family val="1"/>
        <charset val="204"/>
      </rPr>
      <t>Смирныховского р-на
 (корпус</t>
    </r>
    <r>
      <rPr>
        <b/>
        <sz val="11"/>
        <color indexed="8"/>
        <rFont val="Times New Roman"/>
        <family val="1"/>
        <charset val="204"/>
      </rPr>
      <t xml:space="preserve"> №1)</t>
    </r>
  </si>
  <si>
    <r>
      <t xml:space="preserve">МБОУ </t>
    </r>
    <r>
      <rPr>
        <b/>
        <sz val="11"/>
        <color indexed="8"/>
        <rFont val="Times New Roman"/>
        <family val="1"/>
        <charset val="204"/>
      </rPr>
      <t>СОШ с.Победино</t>
    </r>
    <r>
      <rPr>
        <sz val="11"/>
        <color indexed="8"/>
        <rFont val="Times New Roman"/>
        <family val="1"/>
        <charset val="204"/>
      </rPr>
      <t xml:space="preserve"> Смирныховского р-на
(корпус </t>
    </r>
    <r>
      <rPr>
        <b/>
        <sz val="11"/>
        <color indexed="8"/>
        <rFont val="Times New Roman"/>
        <family val="1"/>
        <charset val="204"/>
      </rPr>
      <t xml:space="preserve">№2 </t>
    </r>
    <r>
      <rPr>
        <sz val="11"/>
        <color indexed="8"/>
        <rFont val="Times New Roman"/>
        <family val="1"/>
        <charset val="204"/>
      </rPr>
      <t>в с. Рощино)</t>
    </r>
  </si>
  <si>
    <r>
      <t xml:space="preserve">МБОУ </t>
    </r>
    <r>
      <rPr>
        <b/>
        <sz val="11"/>
        <color indexed="8"/>
        <rFont val="Times New Roman"/>
        <family val="1"/>
        <charset val="204"/>
      </rPr>
      <t>В(С)ОШ пгт. Смирных №2</t>
    </r>
  </si>
  <si>
    <t>Городской округ «Охинский»</t>
  </si>
  <si>
    <r>
      <t xml:space="preserve">МБОУ </t>
    </r>
    <r>
      <rPr>
        <b/>
        <sz val="11"/>
        <rFont val="Times New Roman"/>
        <family val="1"/>
        <charset val="204"/>
      </rPr>
      <t>СОШ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№ 2 г. Долинска</t>
    </r>
  </si>
  <si>
    <r>
      <t xml:space="preserve">МБОУ </t>
    </r>
    <r>
      <rPr>
        <b/>
        <sz val="11"/>
        <rFont val="Times New Roman"/>
        <family val="1"/>
        <charset val="204"/>
      </rPr>
      <t>СОШ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 xml:space="preserve">с. Стародубское </t>
    </r>
    <r>
      <rPr>
        <sz val="11"/>
        <rFont val="Times New Roman"/>
        <family val="1"/>
        <charset val="204"/>
      </rPr>
      <t xml:space="preserve">Долинского района </t>
    </r>
  </si>
  <si>
    <r>
      <t xml:space="preserve">МБОУ </t>
    </r>
    <r>
      <rPr>
        <b/>
        <sz val="11"/>
        <rFont val="Times New Roman"/>
        <family val="1"/>
        <charset val="204"/>
      </rPr>
      <t>СОШ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 xml:space="preserve">с. Советское </t>
    </r>
    <r>
      <rPr>
        <sz val="11"/>
        <rFont val="Times New Roman"/>
        <family val="1"/>
        <charset val="204"/>
      </rPr>
      <t xml:space="preserve">Долинского района </t>
    </r>
  </si>
  <si>
    <r>
      <t xml:space="preserve">МБОУ </t>
    </r>
    <r>
      <rPr>
        <b/>
        <sz val="11"/>
        <rFont val="Times New Roman"/>
        <family val="1"/>
        <charset val="204"/>
      </rPr>
      <t>СОШ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 xml:space="preserve">с. Быков </t>
    </r>
    <r>
      <rPr>
        <sz val="11"/>
        <rFont val="Times New Roman"/>
        <family val="1"/>
        <charset val="204"/>
      </rPr>
      <t>Долинского района</t>
    </r>
  </si>
  <si>
    <r>
      <t xml:space="preserve">МБОУ </t>
    </r>
    <r>
      <rPr>
        <b/>
        <sz val="11"/>
        <rFont val="Times New Roman"/>
        <family val="1"/>
        <charset val="204"/>
      </rPr>
      <t>СОШ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 xml:space="preserve">с. Взморье </t>
    </r>
    <r>
      <rPr>
        <sz val="11"/>
        <rFont val="Times New Roman"/>
        <family val="1"/>
        <charset val="204"/>
      </rPr>
      <t xml:space="preserve">Долинского района </t>
    </r>
  </si>
  <si>
    <r>
      <t xml:space="preserve">МБОУ </t>
    </r>
    <r>
      <rPr>
        <b/>
        <sz val="11"/>
        <rFont val="Times New Roman"/>
        <family val="1"/>
        <charset val="204"/>
      </rPr>
      <t>СОШ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 xml:space="preserve">с.Углезаводск </t>
    </r>
    <r>
      <rPr>
        <sz val="11"/>
        <rFont val="Times New Roman"/>
        <family val="1"/>
        <charset val="204"/>
      </rPr>
      <t xml:space="preserve">Долинского района </t>
    </r>
  </si>
  <si>
    <r>
      <t xml:space="preserve">МБОУ </t>
    </r>
    <r>
      <rPr>
        <b/>
        <sz val="11"/>
        <rFont val="Times New Roman"/>
        <family val="1"/>
        <charset val="204"/>
      </rPr>
      <t xml:space="preserve">СОШ с. Покровка </t>
    </r>
    <r>
      <rPr>
        <sz val="11"/>
        <rFont val="Times New Roman"/>
        <family val="1"/>
        <charset val="204"/>
      </rPr>
      <t xml:space="preserve">Долинского района </t>
    </r>
  </si>
  <si>
    <r>
      <t xml:space="preserve">МБОУ </t>
    </r>
    <r>
      <rPr>
        <b/>
        <sz val="11"/>
        <rFont val="Times New Roman"/>
        <family val="1"/>
        <charset val="204"/>
      </rPr>
      <t xml:space="preserve">СОШ с. Сокол </t>
    </r>
    <r>
      <rPr>
        <sz val="11"/>
        <rFont val="Times New Roman"/>
        <family val="1"/>
        <charset val="204"/>
      </rPr>
      <t>Долинского района</t>
    </r>
  </si>
  <si>
    <r>
      <t xml:space="preserve">МБОУ </t>
    </r>
    <r>
      <rPr>
        <b/>
        <sz val="11"/>
        <rFont val="Times New Roman"/>
        <family val="1"/>
        <charset val="204"/>
      </rPr>
      <t>СОШ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№ 1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г. Долинска</t>
    </r>
    <r>
      <rPr>
        <sz val="11"/>
        <rFont val="Times New Roman"/>
        <family val="1"/>
        <charset val="204"/>
      </rPr>
      <t xml:space="preserve"> </t>
    </r>
  </si>
  <si>
    <r>
      <t xml:space="preserve">МБОУ </t>
    </r>
    <r>
      <rPr>
        <b/>
        <sz val="11"/>
        <rFont val="Times New Roman"/>
        <family val="1"/>
        <charset val="204"/>
      </rPr>
      <t>СОШ</t>
    </r>
    <r>
      <rPr>
        <sz val="11"/>
        <rFont val="Times New Roman"/>
        <family val="1"/>
        <charset val="204"/>
      </rPr>
      <t xml:space="preserve">  с.</t>
    </r>
    <r>
      <rPr>
        <b/>
        <sz val="11"/>
        <rFont val="Times New Roman"/>
        <family val="1"/>
      </rPr>
      <t xml:space="preserve">Буревесник </t>
    </r>
    <r>
      <rPr>
        <sz val="11"/>
        <rFont val="Times New Roman"/>
        <family val="1"/>
      </rPr>
      <t>Курильского р-на</t>
    </r>
  </si>
  <si>
    <r>
      <t xml:space="preserve">МБОУ </t>
    </r>
    <r>
      <rPr>
        <b/>
        <sz val="11"/>
        <rFont val="Times New Roman"/>
        <family val="1"/>
        <charset val="204"/>
      </rPr>
      <t>СОШ</t>
    </r>
    <r>
      <rPr>
        <sz val="11"/>
        <rFont val="Times New Roman"/>
        <family val="1"/>
        <charset val="204"/>
      </rPr>
      <t xml:space="preserve">  с</t>
    </r>
    <r>
      <rPr>
        <b/>
        <sz val="11"/>
        <rFont val="Times New Roman"/>
        <family val="1"/>
      </rPr>
      <t xml:space="preserve">.Рейдово </t>
    </r>
    <r>
      <rPr>
        <sz val="11"/>
        <rFont val="Times New Roman"/>
        <family val="1"/>
      </rPr>
      <t>Курильского р-на</t>
    </r>
  </si>
  <si>
    <r>
      <t xml:space="preserve">МБОУ </t>
    </r>
    <r>
      <rPr>
        <b/>
        <sz val="11"/>
        <rFont val="Times New Roman"/>
        <family val="1"/>
        <charset val="204"/>
      </rPr>
      <t>СОШ №</t>
    </r>
    <r>
      <rPr>
        <sz val="11"/>
        <rFont val="Times New Roman"/>
        <family val="1"/>
        <charset val="204"/>
      </rPr>
      <t xml:space="preserve"> </t>
    </r>
    <r>
      <rPr>
        <b/>
        <sz val="11"/>
        <color indexed="8"/>
        <rFont val="Times New Roman"/>
        <family val="1"/>
        <charset val="204"/>
      </rPr>
      <t>2 г. Макарова</t>
    </r>
  </si>
  <si>
    <r>
      <t xml:space="preserve">МБОУ </t>
    </r>
    <r>
      <rPr>
        <b/>
        <sz val="11"/>
        <rFont val="Times New Roman"/>
        <family val="1"/>
        <charset val="204"/>
      </rPr>
      <t>СОШ</t>
    </r>
    <r>
      <rPr>
        <sz val="11"/>
        <rFont val="Times New Roman"/>
        <family val="1"/>
        <charset val="204"/>
      </rPr>
      <t xml:space="preserve"> </t>
    </r>
    <r>
      <rPr>
        <b/>
        <sz val="11"/>
        <color indexed="8"/>
        <rFont val="Times New Roman"/>
        <family val="1"/>
        <charset val="204"/>
      </rPr>
      <t>с. Новое</t>
    </r>
    <r>
      <rPr>
        <sz val="11"/>
        <color indexed="8"/>
        <rFont val="Times New Roman"/>
        <family val="1"/>
        <charset val="204"/>
      </rPr>
      <t xml:space="preserve"> Макаровского р-на</t>
    </r>
  </si>
  <si>
    <r>
      <t xml:space="preserve">МБОУ </t>
    </r>
    <r>
      <rPr>
        <b/>
        <sz val="11"/>
        <rFont val="Times New Roman"/>
        <family val="1"/>
        <charset val="204"/>
      </rPr>
      <t>ООШ</t>
    </r>
    <r>
      <rPr>
        <sz val="11"/>
        <rFont val="Times New Roman"/>
        <family val="1"/>
        <charset val="204"/>
      </rPr>
      <t xml:space="preserve"> </t>
    </r>
    <r>
      <rPr>
        <b/>
        <sz val="11"/>
        <color indexed="8"/>
        <rFont val="Times New Roman"/>
        <family val="1"/>
        <charset val="204"/>
      </rPr>
      <t xml:space="preserve">с. Восточное </t>
    </r>
    <r>
      <rPr>
        <sz val="11"/>
        <color indexed="8"/>
        <rFont val="Times New Roman"/>
        <family val="1"/>
        <charset val="204"/>
      </rPr>
      <t>Макаровского р-на</t>
    </r>
  </si>
  <si>
    <r>
      <t xml:space="preserve">МБОУ </t>
    </r>
    <r>
      <rPr>
        <b/>
        <sz val="11"/>
        <rFont val="Times New Roman"/>
        <family val="1"/>
        <charset val="204"/>
      </rPr>
      <t>НОШ</t>
    </r>
    <r>
      <rPr>
        <sz val="11"/>
        <rFont val="Times New Roman"/>
        <family val="1"/>
        <charset val="204"/>
      </rPr>
      <t xml:space="preserve"> </t>
    </r>
    <r>
      <rPr>
        <b/>
        <sz val="11"/>
        <color indexed="8"/>
        <rFont val="Times New Roman"/>
        <family val="1"/>
        <charset val="204"/>
      </rPr>
      <t xml:space="preserve">с. Поречье </t>
    </r>
    <r>
      <rPr>
        <sz val="11"/>
        <color indexed="8"/>
        <rFont val="Times New Roman"/>
        <family val="1"/>
        <charset val="204"/>
      </rPr>
      <t>Макаровского р-на</t>
    </r>
  </si>
  <si>
    <r>
      <t xml:space="preserve">МБОУ </t>
    </r>
    <r>
      <rPr>
        <b/>
        <sz val="11"/>
        <rFont val="Times New Roman"/>
        <family val="1"/>
        <charset val="204"/>
      </rPr>
      <t>СОШ</t>
    </r>
    <r>
      <rPr>
        <sz val="11"/>
        <rFont val="Times New Roman"/>
        <family val="1"/>
        <charset val="204"/>
      </rPr>
      <t xml:space="preserve"> </t>
    </r>
    <r>
      <rPr>
        <b/>
        <sz val="11"/>
        <color indexed="8"/>
        <rFont val="Times New Roman"/>
        <family val="1"/>
        <charset val="204"/>
      </rPr>
      <t>№ 2 г. Невельск</t>
    </r>
  </si>
  <si>
    <r>
      <t xml:space="preserve">МБОУ </t>
    </r>
    <r>
      <rPr>
        <b/>
        <sz val="11"/>
        <rFont val="Times New Roman"/>
        <family val="1"/>
        <charset val="204"/>
      </rPr>
      <t>СОШ</t>
    </r>
    <r>
      <rPr>
        <sz val="11"/>
        <rFont val="Times New Roman"/>
        <family val="1"/>
        <charset val="204"/>
      </rPr>
      <t xml:space="preserve"> </t>
    </r>
    <r>
      <rPr>
        <b/>
        <sz val="11"/>
        <color indexed="8"/>
        <rFont val="Times New Roman"/>
        <family val="1"/>
        <charset val="204"/>
      </rPr>
      <t>№ 3 г. Невельск</t>
    </r>
  </si>
  <si>
    <r>
      <t xml:space="preserve">МБОУ </t>
    </r>
    <r>
      <rPr>
        <b/>
        <sz val="11"/>
        <rFont val="Times New Roman"/>
        <family val="1"/>
        <charset val="204"/>
      </rPr>
      <t>СОШ</t>
    </r>
    <r>
      <rPr>
        <sz val="11"/>
        <rFont val="Times New Roman"/>
        <family val="1"/>
        <charset val="204"/>
      </rPr>
      <t xml:space="preserve"> </t>
    </r>
    <r>
      <rPr>
        <b/>
        <sz val="11"/>
        <color indexed="8"/>
        <rFont val="Times New Roman"/>
        <family val="1"/>
        <charset val="204"/>
      </rPr>
      <t>с. Горнозаводск</t>
    </r>
    <r>
      <rPr>
        <sz val="11"/>
        <color indexed="8"/>
        <rFont val="Times New Roman"/>
        <family val="1"/>
        <charset val="204"/>
      </rPr>
      <t xml:space="preserve"> Невельского р-на</t>
    </r>
  </si>
  <si>
    <r>
      <t xml:space="preserve">МБОУ </t>
    </r>
    <r>
      <rPr>
        <b/>
        <sz val="11"/>
        <rFont val="Times New Roman"/>
        <family val="1"/>
        <charset val="204"/>
      </rPr>
      <t>СОШ</t>
    </r>
    <r>
      <rPr>
        <b/>
        <sz val="11"/>
        <color indexed="8"/>
        <rFont val="Times New Roman"/>
        <family val="1"/>
        <charset val="204"/>
      </rPr>
      <t xml:space="preserve"> с. Шебунино </t>
    </r>
    <r>
      <rPr>
        <sz val="11"/>
        <color indexed="8"/>
        <rFont val="Times New Roman"/>
        <family val="1"/>
        <charset val="204"/>
      </rPr>
      <t>Невельского р-на</t>
    </r>
  </si>
  <si>
    <r>
      <t xml:space="preserve">МБОУ </t>
    </r>
    <r>
      <rPr>
        <b/>
        <sz val="11"/>
        <rFont val="Times New Roman"/>
        <family val="1"/>
        <charset val="204"/>
      </rPr>
      <t>СОШ</t>
    </r>
    <r>
      <rPr>
        <sz val="11"/>
        <rFont val="Times New Roman"/>
        <family val="1"/>
        <charset val="204"/>
      </rPr>
      <t xml:space="preserve"> </t>
    </r>
    <r>
      <rPr>
        <b/>
        <sz val="11"/>
        <color indexed="8"/>
        <rFont val="Times New Roman"/>
        <family val="1"/>
        <charset val="204"/>
      </rPr>
      <t>с.Ныш</t>
    </r>
    <r>
      <rPr>
        <sz val="11"/>
        <color indexed="8"/>
        <rFont val="Times New Roman"/>
        <family val="1"/>
        <charset val="204"/>
      </rPr>
      <t xml:space="preserve"> Ногликского р-на</t>
    </r>
  </si>
  <si>
    <r>
      <t xml:space="preserve">МБОУ </t>
    </r>
    <r>
      <rPr>
        <b/>
        <sz val="11"/>
        <rFont val="Times New Roman"/>
        <family val="1"/>
        <charset val="204"/>
      </rPr>
      <t>СОШ</t>
    </r>
    <r>
      <rPr>
        <sz val="11"/>
        <rFont val="Times New Roman"/>
        <family val="1"/>
        <charset val="204"/>
      </rPr>
      <t xml:space="preserve"> </t>
    </r>
    <r>
      <rPr>
        <b/>
        <sz val="11"/>
        <color indexed="8"/>
        <rFont val="Times New Roman"/>
        <family val="1"/>
        <charset val="204"/>
      </rPr>
      <t>№ 2 пгт. Ноглики</t>
    </r>
  </si>
  <si>
    <r>
      <t xml:space="preserve">МБОУ </t>
    </r>
    <r>
      <rPr>
        <b/>
        <sz val="11"/>
        <rFont val="Times New Roman"/>
        <family val="1"/>
        <charset val="204"/>
      </rPr>
      <t>СОШ</t>
    </r>
    <r>
      <rPr>
        <sz val="11"/>
        <rFont val="Times New Roman"/>
        <family val="1"/>
        <charset val="204"/>
      </rPr>
      <t xml:space="preserve"> </t>
    </r>
    <r>
      <rPr>
        <b/>
        <sz val="11"/>
        <color indexed="8"/>
        <rFont val="Times New Roman"/>
        <family val="1"/>
        <charset val="204"/>
      </rPr>
      <t>с. Вал</t>
    </r>
    <r>
      <rPr>
        <sz val="11"/>
        <color indexed="8"/>
        <rFont val="Times New Roman"/>
        <family val="1"/>
        <charset val="204"/>
      </rPr>
      <t xml:space="preserve"> Ногликского р-на</t>
    </r>
  </si>
  <si>
    <t>Показатель 5
 (0-1-2)</t>
  </si>
  <si>
    <t>Показатель 7
 (0-1)</t>
  </si>
  <si>
    <t>Показатель 9
 (0-1-2)</t>
  </si>
  <si>
    <t>Показатель 10
 (от 0 до 3)</t>
  </si>
  <si>
    <t>Показатель 11
 (от 0 до 2)</t>
  </si>
  <si>
    <t>Показатель 12
(от 0 до 3)</t>
  </si>
  <si>
    <t>Кол-во занятых мест
 в ЕУ</t>
  </si>
  <si>
    <r>
      <t xml:space="preserve">МБОУ </t>
    </r>
    <r>
      <rPr>
        <b/>
        <sz val="11"/>
        <rFont val="Times New Roman"/>
        <family val="1"/>
        <charset val="204"/>
      </rPr>
      <t>Н</t>
    </r>
    <r>
      <rPr>
        <b/>
        <sz val="11"/>
        <rFont val="Times New Roman"/>
        <family val="1"/>
      </rPr>
      <t>ОШ № 21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г.Южно-Сахалинска</t>
    </r>
  </si>
  <si>
    <t>Учебный период</t>
  </si>
  <si>
    <t>четверть</t>
  </si>
  <si>
    <t>триместр</t>
  </si>
  <si>
    <t>полугодие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</si>
  <si>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</si>
  <si>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</si>
  <si>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</si>
  <si>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</si>
  <si>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</si>
  <si>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</si>
  <si>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</si>
  <si>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</si>
  <si>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</si>
  <si>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Итоговые отметки</t>
  </si>
  <si>
    <t>Показатель 4</t>
  </si>
  <si>
    <t>Показатель 2</t>
  </si>
  <si>
    <t>Все остальные</t>
  </si>
  <si>
    <r>
      <t xml:space="preserve">МБОУ </t>
    </r>
    <r>
      <rPr>
        <b/>
        <sz val="11"/>
        <rFont val="Times New Roman"/>
        <family val="1"/>
        <charset val="204"/>
      </rPr>
      <t>СОШ №1</t>
    </r>
    <r>
      <rPr>
        <sz val="11"/>
        <rFont val="Times New Roman"/>
        <family val="1"/>
        <charset val="204"/>
      </rPr>
      <t xml:space="preserve"> пгт.Тымовское по адресу</t>
    </r>
    <r>
      <rPr>
        <b/>
        <sz val="11"/>
        <rFont val="Times New Roman"/>
        <family val="1"/>
        <charset val="204"/>
      </rPr>
      <t xml:space="preserve"> с. Восход </t>
    </r>
    <r>
      <rPr>
        <sz val="11"/>
        <rFont val="Times New Roman"/>
        <family val="1"/>
        <charset val="204"/>
      </rPr>
      <t>Тымовского р-на</t>
    </r>
  </si>
  <si>
    <t>Максимальные значения показателей за</t>
  </si>
  <si>
    <r>
      <t xml:space="preserve">МБОУ </t>
    </r>
    <r>
      <rPr>
        <b/>
        <sz val="11"/>
        <rFont val="Times New Roman"/>
        <family val="1"/>
        <charset val="204"/>
      </rPr>
      <t>СОШ</t>
    </r>
    <r>
      <rPr>
        <sz val="11"/>
        <rFont val="Times New Roman"/>
        <family val="1"/>
        <charset val="204"/>
      </rPr>
      <t xml:space="preserve"> </t>
    </r>
    <r>
      <rPr>
        <b/>
        <sz val="11"/>
        <color indexed="8"/>
        <rFont val="Times New Roman"/>
        <family val="1"/>
        <charset val="204"/>
      </rPr>
      <t>№ 1 пгт. Ноглики им. Героя Советского Союза Г.П. Петрова</t>
    </r>
  </si>
  <si>
    <r>
      <t xml:space="preserve">МБОУ </t>
    </r>
    <r>
      <rPr>
        <b/>
        <sz val="11"/>
        <color indexed="8"/>
        <rFont val="Times New Roman"/>
        <family val="1"/>
        <charset val="204"/>
      </rPr>
      <t xml:space="preserve">НОШ №2 г.Охи </t>
    </r>
    <r>
      <rPr>
        <sz val="11"/>
        <color indexed="8"/>
        <rFont val="Times New Roman"/>
        <family val="1"/>
        <charset val="204"/>
      </rPr>
      <t>им. Г. Г. Светецкого</t>
    </r>
  </si>
  <si>
    <r>
      <t xml:space="preserve">МБОУ </t>
    </r>
    <r>
      <rPr>
        <b/>
        <sz val="11"/>
        <rFont val="Times New Roman"/>
        <family val="1"/>
        <charset val="204"/>
      </rPr>
      <t>СОШ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 xml:space="preserve">№1 г.Охи </t>
    </r>
    <r>
      <rPr>
        <sz val="11"/>
        <rFont val="Times New Roman"/>
        <family val="1"/>
        <charset val="204"/>
      </rPr>
      <t>им.А.Е.Буюклы</t>
    </r>
  </si>
  <si>
    <r>
      <t xml:space="preserve">МБОУ </t>
    </r>
    <r>
      <rPr>
        <b/>
        <sz val="11"/>
        <color indexed="8"/>
        <rFont val="Times New Roman"/>
        <family val="1"/>
        <charset val="204"/>
      </rPr>
      <t>СОШ</t>
    </r>
    <r>
      <rPr>
        <sz val="11"/>
        <color indexed="8"/>
        <rFont val="Times New Roman"/>
        <family val="1"/>
        <charset val="204"/>
      </rPr>
      <t xml:space="preserve"> </t>
    </r>
    <r>
      <rPr>
        <b/>
        <sz val="11"/>
        <color indexed="8"/>
        <rFont val="Times New Roman"/>
        <family val="1"/>
        <charset val="204"/>
      </rPr>
      <t xml:space="preserve">№5 г.Охи </t>
    </r>
    <r>
      <rPr>
        <sz val="11"/>
        <color indexed="8"/>
        <rFont val="Times New Roman"/>
        <family val="1"/>
        <charset val="204"/>
      </rPr>
      <t>им. А.В.Беляева</t>
    </r>
  </si>
  <si>
    <r>
      <t xml:space="preserve">МБОУ </t>
    </r>
    <r>
      <rPr>
        <b/>
        <sz val="11"/>
        <rFont val="Times New Roman"/>
        <family val="1"/>
      </rPr>
      <t>СОШ № 34 с.Березняки</t>
    </r>
  </si>
  <si>
    <t>10</t>
  </si>
  <si>
    <t>28</t>
  </si>
  <si>
    <t>13</t>
  </si>
  <si>
    <t>47</t>
  </si>
  <si>
    <t>39</t>
  </si>
  <si>
    <t>54</t>
  </si>
  <si>
    <t>17</t>
  </si>
  <si>
    <t>4</t>
  </si>
  <si>
    <t>601</t>
  </si>
  <si>
    <t>531</t>
  </si>
  <si>
    <t>364</t>
  </si>
  <si>
    <t>458</t>
  </si>
  <si>
    <t>91</t>
  </si>
  <si>
    <t>84</t>
  </si>
  <si>
    <t>610</t>
  </si>
  <si>
    <t>444</t>
  </si>
  <si>
    <t>572</t>
  </si>
  <si>
    <t>625</t>
  </si>
  <si>
    <t>124</t>
  </si>
  <si>
    <t>116</t>
  </si>
  <si>
    <t>6</t>
  </si>
  <si>
    <t>95</t>
  </si>
  <si>
    <t>60</t>
  </si>
  <si>
    <t>100</t>
  </si>
  <si>
    <t>98</t>
  </si>
  <si>
    <t>92</t>
  </si>
  <si>
    <t>30</t>
  </si>
  <si>
    <t>360</t>
  </si>
  <si>
    <t>381</t>
  </si>
  <si>
    <t>246</t>
  </si>
  <si>
    <t>566</t>
  </si>
  <si>
    <t>268</t>
  </si>
  <si>
    <t>139</t>
  </si>
  <si>
    <t>44</t>
  </si>
  <si>
    <t>694</t>
  </si>
  <si>
    <t>571</t>
  </si>
  <si>
    <t>314</t>
  </si>
  <si>
    <t>848</t>
  </si>
  <si>
    <t>310</t>
  </si>
  <si>
    <t>308</t>
  </si>
  <si>
    <t>0</t>
  </si>
  <si>
    <t>21589</t>
  </si>
  <si>
    <t>17330</t>
  </si>
  <si>
    <t>13568</t>
  </si>
  <si>
    <t>20552</t>
  </si>
  <si>
    <t>3695</t>
  </si>
  <si>
    <t>3443</t>
  </si>
  <si>
    <t>8986</t>
  </si>
  <si>
    <t>7546</t>
  </si>
  <si>
    <t>2628</t>
  </si>
  <si>
    <t>6690</t>
  </si>
  <si>
    <t>942</t>
  </si>
  <si>
    <t>756</t>
  </si>
  <si>
    <t>88</t>
  </si>
  <si>
    <t>93</t>
  </si>
  <si>
    <t>78</t>
  </si>
  <si>
    <t>87</t>
  </si>
  <si>
    <t>59</t>
  </si>
  <si>
    <t>81</t>
  </si>
  <si>
    <t>71</t>
  </si>
  <si>
    <t>12</t>
  </si>
  <si>
    <t>2086</t>
  </si>
  <si>
    <t>80</t>
  </si>
  <si>
    <t>3295</t>
  </si>
  <si>
    <t>3097</t>
  </si>
  <si>
    <t>195</t>
  </si>
  <si>
    <t>2</t>
  </si>
  <si>
    <t>292</t>
  </si>
  <si>
    <t>1960</t>
  </si>
  <si>
    <t>177</t>
  </si>
  <si>
    <t>4026</t>
  </si>
  <si>
    <t>142</t>
  </si>
  <si>
    <t>3</t>
  </si>
  <si>
    <t>1285</t>
  </si>
  <si>
    <t>905</t>
  </si>
  <si>
    <t>995</t>
  </si>
  <si>
    <t>2460</t>
  </si>
  <si>
    <t>376</t>
  </si>
  <si>
    <t>260</t>
  </si>
  <si>
    <t>20</t>
  </si>
  <si>
    <t>16</t>
  </si>
  <si>
    <t>9</t>
  </si>
  <si>
    <t>11</t>
  </si>
  <si>
    <t>83</t>
  </si>
  <si>
    <t>35</t>
  </si>
  <si>
    <t>219</t>
  </si>
  <si>
    <t>447</t>
  </si>
  <si>
    <t>467</t>
  </si>
  <si>
    <t>194</t>
  </si>
  <si>
    <t>313</t>
  </si>
  <si>
    <t>264</t>
  </si>
  <si>
    <t>2259</t>
  </si>
  <si>
    <t>4718</t>
  </si>
  <si>
    <t>760</t>
  </si>
  <si>
    <t>375</t>
  </si>
  <si>
    <t>145</t>
  </si>
  <si>
    <t>99</t>
  </si>
  <si>
    <t>64</t>
  </si>
  <si>
    <t>33</t>
  </si>
  <si>
    <t>301</t>
  </si>
  <si>
    <t>289</t>
  </si>
  <si>
    <t>221</t>
  </si>
  <si>
    <t>29</t>
  </si>
  <si>
    <t>40</t>
  </si>
  <si>
    <t>31</t>
  </si>
  <si>
    <t>77</t>
  </si>
  <si>
    <t>103</t>
  </si>
  <si>
    <t>51</t>
  </si>
  <si>
    <t>439</t>
  </si>
  <si>
    <t>231</t>
  </si>
  <si>
    <t>134</t>
  </si>
  <si>
    <t>106</t>
  </si>
  <si>
    <t>130</t>
  </si>
  <si>
    <t>343</t>
  </si>
  <si>
    <t>172</t>
  </si>
  <si>
    <t>34</t>
  </si>
  <si>
    <t>19</t>
  </si>
  <si>
    <t>15</t>
  </si>
  <si>
    <t>530</t>
  </si>
  <si>
    <t>378</t>
  </si>
  <si>
    <t>307</t>
  </si>
  <si>
    <t>1331</t>
  </si>
  <si>
    <t>707</t>
  </si>
  <si>
    <t>332</t>
  </si>
  <si>
    <t>324</t>
  </si>
  <si>
    <t>357</t>
  </si>
  <si>
    <t>804</t>
  </si>
  <si>
    <t>508</t>
  </si>
  <si>
    <t>417</t>
  </si>
  <si>
    <t>5567</t>
  </si>
  <si>
    <t>7799</t>
  </si>
  <si>
    <t>3992</t>
  </si>
  <si>
    <t>19348</t>
  </si>
  <si>
    <t>13331</t>
  </si>
  <si>
    <t>6876</t>
  </si>
  <si>
    <t>1066</t>
  </si>
  <si>
    <t>1002</t>
  </si>
  <si>
    <t>369</t>
  </si>
  <si>
    <t>6979</t>
  </si>
  <si>
    <t>3773</t>
  </si>
  <si>
    <t>1225</t>
  </si>
  <si>
    <t>97</t>
  </si>
  <si>
    <t>717</t>
  </si>
  <si>
    <t>198</t>
  </si>
  <si>
    <t>443</t>
  </si>
  <si>
    <t>2788</t>
  </si>
  <si>
    <t>353</t>
  </si>
  <si>
    <t>14</t>
  </si>
  <si>
    <t>269</t>
  </si>
  <si>
    <t>2706</t>
  </si>
  <si>
    <t>855</t>
  </si>
  <si>
    <t>109</t>
  </si>
  <si>
    <t>640</t>
  </si>
  <si>
    <t>890</t>
  </si>
  <si>
    <t>526</t>
  </si>
  <si>
    <t>1134</t>
  </si>
  <si>
    <t>1139</t>
  </si>
  <si>
    <t>662</t>
  </si>
  <si>
    <t>52</t>
  </si>
  <si>
    <t>26</t>
  </si>
  <si>
    <t>62</t>
  </si>
  <si>
    <t>21</t>
  </si>
  <si>
    <t>32</t>
  </si>
  <si>
    <t>18</t>
  </si>
  <si>
    <t>705</t>
  </si>
  <si>
    <t>812</t>
  </si>
  <si>
    <t>948</t>
  </si>
  <si>
    <t>181</t>
  </si>
  <si>
    <t>960</t>
  </si>
  <si>
    <t>123</t>
  </si>
  <si>
    <t>131</t>
  </si>
  <si>
    <t>154</t>
  </si>
  <si>
    <t>49</t>
  </si>
  <si>
    <t>667</t>
  </si>
  <si>
    <t>775</t>
  </si>
  <si>
    <t>342</t>
  </si>
  <si>
    <t>891</t>
  </si>
  <si>
    <t>192</t>
  </si>
  <si>
    <t>37</t>
  </si>
  <si>
    <t>1110</t>
  </si>
  <si>
    <t>168</t>
  </si>
  <si>
    <t>424</t>
  </si>
  <si>
    <t>132</t>
  </si>
  <si>
    <t>140</t>
  </si>
  <si>
    <t>57</t>
  </si>
  <si>
    <t>155</t>
  </si>
  <si>
    <t>90</t>
  </si>
  <si>
    <t>96</t>
  </si>
  <si>
    <t>549</t>
  </si>
  <si>
    <t>675</t>
  </si>
  <si>
    <t>277</t>
  </si>
  <si>
    <t>617</t>
  </si>
  <si>
    <t>201</t>
  </si>
  <si>
    <t>909</t>
  </si>
  <si>
    <t>287</t>
  </si>
  <si>
    <t>245</t>
  </si>
  <si>
    <t>305</t>
  </si>
  <si>
    <t>216</t>
  </si>
  <si>
    <t>318</t>
  </si>
  <si>
    <t>220</t>
  </si>
  <si>
    <t>736</t>
  </si>
  <si>
    <t>768</t>
  </si>
  <si>
    <t>367</t>
  </si>
  <si>
    <t>1004</t>
  </si>
  <si>
    <t>170</t>
  </si>
  <si>
    <t>984</t>
  </si>
  <si>
    <t>326</t>
  </si>
  <si>
    <t>276</t>
  </si>
  <si>
    <t>282</t>
  </si>
  <si>
    <t>20355</t>
  </si>
  <si>
    <t>12739</t>
  </si>
  <si>
    <t>11068</t>
  </si>
  <si>
    <t>41026</t>
  </si>
  <si>
    <t>4776</t>
  </si>
  <si>
    <t>27153</t>
  </si>
  <si>
    <t>4340</t>
  </si>
  <si>
    <t>9204</t>
  </si>
  <si>
    <t>4279</t>
  </si>
  <si>
    <t>6029</t>
  </si>
  <si>
    <t>2470</t>
  </si>
  <si>
    <t>4575</t>
  </si>
  <si>
    <t>9392</t>
  </si>
  <si>
    <t>4427</t>
  </si>
  <si>
    <t>2245</t>
  </si>
  <si>
    <t>14051</t>
  </si>
  <si>
    <t>1433</t>
  </si>
  <si>
    <t>15911</t>
  </si>
  <si>
    <t>1338</t>
  </si>
  <si>
    <t>2306</t>
  </si>
  <si>
    <t>1445</t>
  </si>
  <si>
    <t>1647</t>
  </si>
  <si>
    <t>1249</t>
  </si>
  <si>
    <t>1296</t>
  </si>
  <si>
    <t>70</t>
  </si>
  <si>
    <t>79</t>
  </si>
  <si>
    <t>89</t>
  </si>
  <si>
    <t>94</t>
  </si>
  <si>
    <t>66</t>
  </si>
  <si>
    <t>85</t>
  </si>
  <si>
    <t>61</t>
  </si>
  <si>
    <t>63</t>
  </si>
  <si>
    <t>561</t>
  </si>
  <si>
    <t>611</t>
  </si>
  <si>
    <t>515</t>
  </si>
  <si>
    <t>25476</t>
  </si>
  <si>
    <t>7</t>
  </si>
  <si>
    <t>1350</t>
  </si>
  <si>
    <t>46</t>
  </si>
  <si>
    <t>41</t>
  </si>
  <si>
    <t>6855</t>
  </si>
  <si>
    <t>865</t>
  </si>
  <si>
    <t>6634</t>
  </si>
  <si>
    <t>1327</t>
  </si>
  <si>
    <t>7047</t>
  </si>
  <si>
    <t>664</t>
  </si>
  <si>
    <t>450</t>
  </si>
  <si>
    <t>285</t>
  </si>
  <si>
    <t>612</t>
  </si>
  <si>
    <t>1729</t>
  </si>
  <si>
    <t>477</t>
  </si>
  <si>
    <t>811</t>
  </si>
  <si>
    <t>4492</t>
  </si>
  <si>
    <t>387</t>
  </si>
  <si>
    <t>1416</t>
  </si>
  <si>
    <t>651</t>
  </si>
  <si>
    <t>564</t>
  </si>
  <si>
    <t>522</t>
  </si>
  <si>
    <t>509</t>
  </si>
  <si>
    <t>27</t>
  </si>
  <si>
    <t>24</t>
  </si>
  <si>
    <t>Не работает СГО</t>
  </si>
  <si>
    <t>338</t>
  </si>
  <si>
    <t>22</t>
  </si>
  <si>
    <t>190</t>
  </si>
  <si>
    <t>545</t>
  </si>
  <si>
    <t>333</t>
  </si>
  <si>
    <t>1</t>
  </si>
  <si>
    <t>125</t>
  </si>
  <si>
    <t>251</t>
  </si>
  <si>
    <t>56</t>
  </si>
  <si>
    <t>328</t>
  </si>
  <si>
    <t>43</t>
  </si>
  <si>
    <t>58</t>
  </si>
  <si>
    <t>5</t>
  </si>
  <si>
    <t>104</t>
  </si>
  <si>
    <t>256</t>
  </si>
  <si>
    <t>230</t>
  </si>
  <si>
    <t>222</t>
  </si>
  <si>
    <t>311</t>
  </si>
  <si>
    <t>45</t>
  </si>
  <si>
    <t>5820</t>
  </si>
  <si>
    <t>1617</t>
  </si>
  <si>
    <t>1683</t>
  </si>
  <si>
    <t>1212</t>
  </si>
  <si>
    <t>171</t>
  </si>
  <si>
    <t>361</t>
  </si>
  <si>
    <t>сентябрь 2020</t>
  </si>
  <si>
    <t>23</t>
  </si>
  <si>
    <t>303</t>
  </si>
  <si>
    <t>315</t>
  </si>
  <si>
    <t>3711</t>
  </si>
  <si>
    <t>762</t>
  </si>
  <si>
    <t>25</t>
  </si>
  <si>
    <t>500</t>
  </si>
  <si>
    <t>75</t>
  </si>
  <si>
    <t>267</t>
  </si>
  <si>
    <t>284</t>
  </si>
  <si>
    <t>2485</t>
  </si>
  <si>
    <t>451</t>
  </si>
  <si>
    <t>320</t>
  </si>
  <si>
    <r>
      <t xml:space="preserve">МАОУ </t>
    </r>
    <r>
      <rPr>
        <b/>
        <sz val="12"/>
        <color theme="1"/>
        <rFont val="Times New Roman"/>
        <family val="1"/>
        <charset val="204"/>
      </rPr>
      <t>СОШ № 20 г.Южно-Сахалинска</t>
    </r>
  </si>
  <si>
    <t>107</t>
  </si>
  <si>
    <t>69</t>
  </si>
  <si>
    <t>446</t>
  </si>
  <si>
    <t>212</t>
  </si>
  <si>
    <t>420</t>
  </si>
  <si>
    <t>844</t>
  </si>
  <si>
    <t>425</t>
  </si>
  <si>
    <r>
      <t>МБОУ</t>
    </r>
    <r>
      <rPr>
        <b/>
        <sz val="12"/>
        <rFont val="Times New Roman"/>
        <family val="1"/>
        <charset val="204"/>
      </rPr>
      <t xml:space="preserve"> школа-интернат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№3</t>
    </r>
    <r>
      <rPr>
        <sz val="12"/>
        <rFont val="Times New Roman"/>
        <family val="1"/>
        <charset val="204"/>
      </rPr>
      <t xml:space="preserve"> "Технологии традиционных промыслов народов Севера" г.Поронайска</t>
    </r>
  </si>
  <si>
    <r>
      <t xml:space="preserve">ГКОУ </t>
    </r>
    <r>
      <rPr>
        <b/>
        <sz val="11"/>
        <rFont val="Times New Roman"/>
        <family val="1"/>
        <charset val="204"/>
      </rPr>
      <t>"Школа-интернат "Радуга""</t>
    </r>
  </si>
  <si>
    <t>Смирных</t>
  </si>
  <si>
    <t>Не загружаются отчеты</t>
  </si>
  <si>
    <r>
      <t xml:space="preserve">МБОУ </t>
    </r>
    <r>
      <rPr>
        <b/>
        <sz val="11"/>
        <rFont val="Times New Roman"/>
        <family val="1"/>
        <charset val="204"/>
      </rPr>
      <t xml:space="preserve">СОШ с. Бошняково </t>
    </r>
    <r>
      <rPr>
        <sz val="11"/>
        <rFont val="Times New Roman"/>
        <family val="1"/>
        <charset val="204"/>
      </rPr>
      <t xml:space="preserve">имени Дорошенкова П.И. </t>
    </r>
  </si>
  <si>
    <r>
      <t xml:space="preserve">МБОУ </t>
    </r>
    <r>
      <rPr>
        <b/>
        <sz val="11"/>
        <rFont val="Times New Roman"/>
        <family val="1"/>
        <charset val="204"/>
      </rPr>
      <t>СОШ</t>
    </r>
    <r>
      <rPr>
        <sz val="11"/>
        <rFont val="Times New Roman"/>
        <family val="1"/>
        <charset val="204"/>
      </rPr>
      <t xml:space="preserve">  с.</t>
    </r>
    <r>
      <rPr>
        <b/>
        <sz val="11"/>
        <rFont val="Times New Roman"/>
        <family val="1"/>
      </rPr>
      <t xml:space="preserve">Горячие Ключи </t>
    </r>
  </si>
  <si>
    <r>
      <t xml:space="preserve">МБОУ </t>
    </r>
    <r>
      <rPr>
        <b/>
        <sz val="11"/>
        <rFont val="Times New Roman"/>
        <family val="1"/>
        <charset val="204"/>
      </rPr>
      <t>ООШ № 2 г. Углегорска</t>
    </r>
  </si>
  <si>
    <t>Переход на 20/21 уч год</t>
  </si>
  <si>
    <t>15/16 уч год</t>
  </si>
  <si>
    <t>Нет доступа в СГО (работают локально)</t>
  </si>
  <si>
    <t>Нет доступа в СГО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</si>
</sst>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00"/>
  </numFmts>
  <fonts count="36">
    <font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u/>
      <sz val="12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0"/>
      <color rgb="FF111111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Cambria"/>
      <family val="1"/>
      <charset val="204"/>
      <scheme val="major"/>
    </font>
    <font>
      <sz val="12"/>
      <color rgb="FF000000"/>
      <name val="PT Sans Caption"/>
    </font>
    <font>
      <sz val="10"/>
      <color rgb="FF111111"/>
      <name val="Arial"/>
      <family val="2"/>
      <charset val="204"/>
    </font>
    <font>
      <sz val="11"/>
      <color rgb="FF000000"/>
      <name val="PT Sans Caption"/>
    </font>
    <font>
      <sz val="11"/>
      <color theme="1"/>
      <name val="Times New Roman"/>
      <family val="1"/>
      <charset val="204"/>
    </font>
    <font>
      <sz val="11"/>
      <color rgb="FF1111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Cambria"/>
      <family val="1"/>
      <charset val="204"/>
      <scheme val="major"/>
    </font>
    <font>
      <b/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9C0006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rgb="FF11111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sz val="11"/>
      <color rgb="FF9C0006"/>
      <name val="Cambria"/>
      <family val="1"/>
      <charset val="204"/>
      <scheme val="maj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rgb="FFEAEAEA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theme="5" tint="0.39997558519241921"/>
        <bgColor rgb="FF000000"/>
      </patternFill>
    </fill>
    <fill>
      <patternFill patternType="solid">
        <fgColor theme="6" tint="0.39997558519241921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rgb="FF00B050"/>
        <bgColor indexed="64"/>
      </patternFill>
    </fill>
    <fill>
      <patternFill patternType="solid">
        <fgColor rgb="FFFFC7CE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9" fillId="0" borderId="0" applyNumberFormat="0" applyFill="0" applyBorder="0" applyAlignment="0" applyProtection="0"/>
    <xf numFmtId="0" fontId="11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6" fillId="19" borderId="0" applyNumberFormat="0" applyBorder="0" applyAlignment="0" applyProtection="0"/>
    <xf numFmtId="0" fontId="32" fillId="0" borderId="0"/>
  </cellStyleXfs>
  <cellXfs count="267">
    <xf numFmtId="0" fontId="0" fillId="0" borderId="0" xfId="0"/>
    <xf numFmtId="0" fontId="12" fillId="0" borderId="0" xfId="3"/>
    <xf numFmtId="0" fontId="14" fillId="0" borderId="1" xfId="2" applyFont="1" applyBorder="1" applyAlignment="1">
      <alignment horizontal="center" vertical="center"/>
    </xf>
    <xf numFmtId="3" fontId="15" fillId="3" borderId="1" xfId="2" applyNumberFormat="1" applyFont="1" applyFill="1" applyBorder="1" applyAlignment="1">
      <alignment horizontal="center" vertical="center" wrapText="1"/>
    </xf>
    <xf numFmtId="3" fontId="15" fillId="4" borderId="1" xfId="2" applyNumberFormat="1" applyFont="1" applyFill="1" applyBorder="1" applyAlignment="1">
      <alignment horizontal="center" vertical="center"/>
    </xf>
    <xf numFmtId="3" fontId="15" fillId="5" borderId="1" xfId="2" applyNumberFormat="1" applyFont="1" applyFill="1" applyBorder="1" applyAlignment="1">
      <alignment horizontal="center" vertical="center" wrapText="1"/>
    </xf>
    <xf numFmtId="4" fontId="15" fillId="6" borderId="1" xfId="2" applyNumberFormat="1" applyFont="1" applyFill="1" applyBorder="1" applyAlignment="1">
      <alignment horizontal="center" vertical="center" wrapText="1"/>
    </xf>
    <xf numFmtId="3" fontId="15" fillId="6" borderId="1" xfId="2" applyNumberFormat="1" applyFont="1" applyFill="1" applyBorder="1" applyAlignment="1">
      <alignment horizontal="center" vertical="center" wrapText="1"/>
    </xf>
    <xf numFmtId="0" fontId="11" fillId="0" borderId="0" xfId="2"/>
    <xf numFmtId="164" fontId="12" fillId="0" borderId="0" xfId="3" applyNumberFormat="1"/>
    <xf numFmtId="0" fontId="14" fillId="0" borderId="0" xfId="2" applyFont="1" applyBorder="1" applyAlignment="1">
      <alignment horizontal="center" vertical="center"/>
    </xf>
    <xf numFmtId="3" fontId="15" fillId="10" borderId="1" xfId="2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0" xfId="0" applyBorder="1"/>
    <xf numFmtId="0" fontId="17" fillId="0" borderId="1" xfId="0" applyFont="1" applyBorder="1" applyAlignment="1">
      <alignment horizontal="center" vertical="center" wrapText="1"/>
    </xf>
    <xf numFmtId="0" fontId="18" fillId="0" borderId="1" xfId="3" applyFont="1" applyBorder="1" applyAlignment="1">
      <alignment horizontal="center" vertical="center"/>
    </xf>
    <xf numFmtId="0" fontId="3" fillId="11" borderId="1" xfId="3" applyFont="1" applyFill="1" applyBorder="1" applyAlignment="1">
      <alignment vertical="center" wrapText="1"/>
    </xf>
    <xf numFmtId="0" fontId="12" fillId="0" borderId="0" xfId="3"/>
    <xf numFmtId="0" fontId="12" fillId="0" borderId="0" xfId="3" applyBorder="1" applyAlignment="1">
      <alignment horizontal="center" vertical="center"/>
    </xf>
    <xf numFmtId="0" fontId="12" fillId="0" borderId="0" xfId="3" applyBorder="1" applyAlignment="1">
      <alignment horizontal="center" vertical="center" wrapText="1"/>
    </xf>
    <xf numFmtId="0" fontId="12" fillId="0" borderId="0" xfId="3" applyBorder="1"/>
    <xf numFmtId="0" fontId="12" fillId="0" borderId="0" xfId="3" applyBorder="1"/>
    <xf numFmtId="0" fontId="17" fillId="0" borderId="1" xfId="3" applyFont="1" applyBorder="1" applyAlignment="1">
      <alignment horizontal="center" vertical="center" wrapText="1"/>
    </xf>
    <xf numFmtId="0" fontId="12" fillId="0" borderId="0" xfId="3" applyBorder="1"/>
    <xf numFmtId="0" fontId="12" fillId="0" borderId="0" xfId="3" applyBorder="1"/>
    <xf numFmtId="0" fontId="19" fillId="0" borderId="1" xfId="0" applyFont="1" applyBorder="1" applyAlignment="1">
      <alignment horizontal="center" vertical="center"/>
    </xf>
    <xf numFmtId="49" fontId="13" fillId="12" borderId="0" xfId="2" applyNumberFormat="1" applyFont="1" applyFill="1" applyBorder="1" applyAlignment="1">
      <alignment horizontal="center" vertical="center" wrapText="1"/>
    </xf>
    <xf numFmtId="0" fontId="12" fillId="0" borderId="0" xfId="3" applyBorder="1"/>
    <xf numFmtId="0" fontId="16" fillId="0" borderId="1" xfId="3" applyFont="1" applyBorder="1" applyAlignment="1">
      <alignment horizontal="center" vertical="center"/>
    </xf>
    <xf numFmtId="0" fontId="17" fillId="0" borderId="1" xfId="3" applyFont="1" applyBorder="1" applyAlignment="1">
      <alignment horizontal="center" vertical="center" wrapText="1"/>
    </xf>
    <xf numFmtId="0" fontId="12" fillId="0" borderId="1" xfId="3" applyBorder="1" applyAlignment="1">
      <alignment horizontal="center" vertical="center" wrapText="1"/>
    </xf>
    <xf numFmtId="0" fontId="19" fillId="0" borderId="1" xfId="3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0" fontId="7" fillId="11" borderId="1" xfId="3" applyFont="1" applyFill="1" applyBorder="1" applyAlignment="1">
      <alignment vertical="center" wrapText="1"/>
    </xf>
    <xf numFmtId="0" fontId="20" fillId="0" borderId="1" xfId="3" applyFont="1" applyBorder="1" applyAlignment="1">
      <alignment horizontal="center" vertical="center" wrapText="1"/>
    </xf>
    <xf numFmtId="3" fontId="11" fillId="5" borderId="1" xfId="2" applyNumberFormat="1" applyFont="1" applyFill="1" applyBorder="1" applyAlignment="1">
      <alignment horizontal="center" vertical="center" wrapText="1"/>
    </xf>
    <xf numFmtId="4" fontId="11" fillId="6" borderId="1" xfId="2" applyNumberFormat="1" applyFont="1" applyFill="1" applyBorder="1" applyAlignment="1">
      <alignment horizontal="center" vertical="center" wrapText="1"/>
    </xf>
    <xf numFmtId="3" fontId="11" fillId="6" borderId="1" xfId="2" applyNumberFormat="1" applyFont="1" applyFill="1" applyBorder="1" applyAlignment="1">
      <alignment horizontal="center" vertical="center" wrapText="1"/>
    </xf>
    <xf numFmtId="3" fontId="15" fillId="10" borderId="1" xfId="2" applyNumberFormat="1" applyFont="1" applyFill="1" applyBorder="1" applyAlignment="1">
      <alignment horizontal="center" vertical="center" wrapText="1"/>
    </xf>
    <xf numFmtId="0" fontId="0" fillId="0" borderId="0" xfId="0"/>
    <xf numFmtId="0" fontId="7" fillId="11" borderId="1" xfId="3" applyFont="1" applyFill="1" applyBorder="1" applyAlignment="1">
      <alignment horizontal="left" vertical="center" wrapText="1"/>
    </xf>
    <xf numFmtId="0" fontId="3" fillId="11" borderId="1" xfId="3" applyFont="1" applyFill="1" applyBorder="1" applyAlignment="1">
      <alignment horizontal="left" vertical="center" wrapText="1"/>
    </xf>
    <xf numFmtId="0" fontId="4" fillId="11" borderId="1" xfId="3" applyFont="1" applyFill="1" applyBorder="1" applyAlignment="1">
      <alignment horizontal="left" vertical="center" wrapText="1"/>
    </xf>
    <xf numFmtId="0" fontId="7" fillId="11" borderId="2" xfId="6" applyFont="1" applyFill="1" applyBorder="1" applyAlignment="1" applyProtection="1">
      <alignment vertical="center" wrapText="1"/>
      <protection locked="0"/>
    </xf>
    <xf numFmtId="0" fontId="7" fillId="11" borderId="2" xfId="6" quotePrefix="1" applyFont="1" applyFill="1" applyBorder="1" applyAlignment="1" applyProtection="1">
      <alignment horizontal="left" vertical="center" wrapText="1"/>
      <protection locked="0"/>
    </xf>
    <xf numFmtId="0" fontId="7" fillId="11" borderId="2" xfId="3" applyFont="1" applyFill="1" applyBorder="1" applyAlignment="1">
      <alignment vertical="center" wrapText="1"/>
    </xf>
    <xf numFmtId="0" fontId="7" fillId="11" borderId="2" xfId="3" quotePrefix="1" applyFont="1" applyFill="1" applyBorder="1" applyAlignment="1">
      <alignment horizontal="left" vertical="center" wrapText="1"/>
    </xf>
    <xf numFmtId="0" fontId="12" fillId="0" borderId="0" xfId="3"/>
    <xf numFmtId="3" fontId="22" fillId="13" borderId="3" xfId="2" applyNumberFormat="1" applyFont="1" applyFill="1" applyBorder="1" applyAlignment="1">
      <alignment horizontal="center" vertical="center"/>
    </xf>
    <xf numFmtId="3" fontId="22" fillId="13" borderId="4" xfId="2" applyNumberFormat="1" applyFont="1" applyFill="1" applyBorder="1" applyAlignment="1">
      <alignment horizontal="center" vertical="center"/>
    </xf>
    <xf numFmtId="49" fontId="13" fillId="14" borderId="5" xfId="2" applyNumberFormat="1" applyFont="1" applyFill="1" applyBorder="1" applyAlignment="1">
      <alignment horizontal="center" vertical="center" wrapText="1"/>
    </xf>
    <xf numFmtId="0" fontId="23" fillId="15" borderId="6" xfId="3" applyFont="1" applyFill="1" applyBorder="1" applyAlignment="1">
      <alignment vertical="center"/>
    </xf>
    <xf numFmtId="0" fontId="23" fillId="15" borderId="7" xfId="3" applyFont="1" applyFill="1" applyBorder="1" applyAlignment="1">
      <alignment vertical="center"/>
    </xf>
    <xf numFmtId="0" fontId="23" fillId="15" borderId="8" xfId="3" applyFont="1" applyFill="1" applyBorder="1" applyAlignment="1">
      <alignment vertical="center"/>
    </xf>
    <xf numFmtId="3" fontId="22" fillId="13" borderId="8" xfId="2" applyNumberFormat="1" applyFont="1" applyFill="1" applyBorder="1" applyAlignment="1">
      <alignment horizontal="center" vertical="center"/>
    </xf>
    <xf numFmtId="0" fontId="24" fillId="0" borderId="0" xfId="0" applyFont="1"/>
    <xf numFmtId="0" fontId="25" fillId="0" borderId="0" xfId="0" applyFont="1"/>
    <xf numFmtId="3" fontId="22" fillId="13" borderId="9" xfId="2" applyNumberFormat="1" applyFont="1" applyFill="1" applyBorder="1" applyAlignment="1">
      <alignment horizontal="center" vertical="center"/>
    </xf>
    <xf numFmtId="3" fontId="22" fillId="13" borderId="10" xfId="2" applyNumberFormat="1" applyFont="1" applyFill="1" applyBorder="1" applyAlignment="1">
      <alignment horizontal="center" vertical="center"/>
    </xf>
    <xf numFmtId="4" fontId="22" fillId="13" borderId="11" xfId="2" applyNumberFormat="1" applyFont="1" applyFill="1" applyBorder="1" applyAlignment="1">
      <alignment horizontal="center" vertical="center"/>
    </xf>
    <xf numFmtId="4" fontId="22" fillId="13" borderId="3" xfId="2" applyNumberFormat="1" applyFont="1" applyFill="1" applyBorder="1" applyAlignment="1">
      <alignment horizontal="center" vertical="center"/>
    </xf>
    <xf numFmtId="4" fontId="22" fillId="13" borderId="8" xfId="2" applyNumberFormat="1" applyFont="1" applyFill="1" applyBorder="1" applyAlignment="1">
      <alignment horizontal="center" vertical="center"/>
    </xf>
    <xf numFmtId="49" fontId="13" fillId="12" borderId="0" xfId="2" applyNumberFormat="1" applyFont="1" applyFill="1" applyBorder="1" applyAlignment="1">
      <alignment horizontal="left" vertical="center" wrapText="1"/>
    </xf>
    <xf numFmtId="0" fontId="14" fillId="0" borderId="0" xfId="2" applyFont="1" applyFill="1" applyBorder="1" applyAlignment="1">
      <alignment horizontal="center" vertical="center"/>
    </xf>
    <xf numFmtId="0" fontId="7" fillId="0" borderId="0" xfId="3" applyFont="1" applyFill="1" applyBorder="1" applyAlignment="1">
      <alignment vertical="center" wrapText="1"/>
    </xf>
    <xf numFmtId="3" fontId="15" fillId="0" borderId="0" xfId="2" applyNumberFormat="1" applyFont="1" applyFill="1" applyBorder="1" applyAlignment="1">
      <alignment horizontal="center" vertical="center" wrapText="1"/>
    </xf>
    <xf numFmtId="3" fontId="15" fillId="0" borderId="0" xfId="2" applyNumberFormat="1" applyFont="1" applyFill="1" applyBorder="1" applyAlignment="1">
      <alignment horizontal="center" vertical="center"/>
    </xf>
    <xf numFmtId="4" fontId="15" fillId="0" borderId="0" xfId="2" applyNumberFormat="1" applyFont="1" applyFill="1" applyBorder="1" applyAlignment="1">
      <alignment horizontal="center" vertical="center" wrapText="1"/>
    </xf>
    <xf numFmtId="0" fontId="12" fillId="0" borderId="0" xfId="3" applyFill="1"/>
    <xf numFmtId="4" fontId="22" fillId="13" borderId="7" xfId="2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/>
    <xf numFmtId="3" fontId="15" fillId="0" borderId="12" xfId="2" applyNumberFormat="1" applyFont="1" applyBorder="1" applyAlignment="1">
      <alignment horizontal="center" vertical="center"/>
    </xf>
    <xf numFmtId="49" fontId="13" fillId="14" borderId="1" xfId="2" applyNumberFormat="1" applyFont="1" applyFill="1" applyBorder="1" applyAlignment="1">
      <alignment horizontal="center" vertical="center" textRotation="90" wrapText="1"/>
    </xf>
    <xf numFmtId="49" fontId="13" fillId="14" borderId="1" xfId="2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15" fillId="0" borderId="1" xfId="2" applyNumberFormat="1" applyFont="1" applyBorder="1" applyAlignment="1">
      <alignment horizontal="center" vertical="center"/>
    </xf>
    <xf numFmtId="3" fontId="15" fillId="4" borderId="15" xfId="2" applyNumberFormat="1" applyFont="1" applyFill="1" applyBorder="1" applyAlignment="1">
      <alignment horizontal="center" vertical="center"/>
    </xf>
    <xf numFmtId="3" fontId="11" fillId="4" borderId="15" xfId="2" applyNumberFormat="1" applyFont="1" applyFill="1" applyBorder="1" applyAlignment="1">
      <alignment horizontal="center" vertical="center"/>
    </xf>
    <xf numFmtId="49" fontId="13" fillId="12" borderId="13" xfId="2" applyNumberFormat="1" applyFont="1" applyFill="1" applyBorder="1" applyAlignment="1">
      <alignment horizontal="center" vertical="center" wrapText="1"/>
    </xf>
    <xf numFmtId="0" fontId="23" fillId="15" borderId="9" xfId="3" applyFont="1" applyFill="1" applyBorder="1" applyAlignment="1">
      <alignment vertical="center"/>
    </xf>
    <xf numFmtId="0" fontId="14" fillId="0" borderId="16" xfId="2" applyFont="1" applyBorder="1" applyAlignment="1">
      <alignment horizontal="center" vertical="center"/>
    </xf>
    <xf numFmtId="49" fontId="13" fillId="2" borderId="17" xfId="2" applyNumberFormat="1" applyFont="1" applyFill="1" applyBorder="1" applyAlignment="1">
      <alignment horizontal="center" vertical="center" wrapText="1"/>
    </xf>
    <xf numFmtId="0" fontId="11" fillId="0" borderId="0" xfId="2" applyBorder="1"/>
    <xf numFmtId="3" fontId="15" fillId="16" borderId="1" xfId="2" applyNumberFormat="1" applyFont="1" applyFill="1" applyBorder="1" applyAlignment="1">
      <alignment horizontal="center" vertical="center"/>
    </xf>
    <xf numFmtId="0" fontId="0" fillId="16" borderId="14" xfId="0" applyFill="1" applyBorder="1" applyAlignment="1">
      <alignment horizontal="center" vertical="center" wrapText="1"/>
    </xf>
    <xf numFmtId="3" fontId="0" fillId="16" borderId="14" xfId="0" applyNumberForma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11" fillId="0" borderId="0" xfId="2" applyFill="1"/>
    <xf numFmtId="0" fontId="0" fillId="0" borderId="0" xfId="0" applyBorder="1" applyAlignment="1">
      <alignment horizontal="center" vertical="center" wrapText="1"/>
    </xf>
    <xf numFmtId="1" fontId="13" fillId="12" borderId="0" xfId="2" applyNumberFormat="1" applyFont="1" applyFill="1" applyBorder="1" applyAlignment="1">
      <alignment horizontal="center" vertical="center" wrapText="1"/>
    </xf>
    <xf numFmtId="3" fontId="15" fillId="18" borderId="1" xfId="2" applyNumberFormat="1" applyFont="1" applyFill="1" applyBorder="1" applyAlignment="1">
      <alignment horizontal="center" vertical="center" wrapText="1"/>
    </xf>
    <xf numFmtId="4" fontId="22" fillId="18" borderId="8" xfId="2" applyNumberFormat="1" applyFont="1" applyFill="1" applyBorder="1" applyAlignment="1">
      <alignment horizontal="center" vertical="center"/>
    </xf>
    <xf numFmtId="0" fontId="0" fillId="15" borderId="18" xfId="0" applyFill="1" applyBorder="1" applyAlignment="1">
      <alignment horizontal="center" vertical="center" wrapText="1"/>
    </xf>
    <xf numFmtId="0" fontId="0" fillId="21" borderId="18" xfId="0" applyFill="1" applyBorder="1" applyAlignment="1">
      <alignment horizontal="center" vertical="center" wrapText="1"/>
    </xf>
    <xf numFmtId="0" fontId="3" fillId="11" borderId="18" xfId="3" applyFont="1" applyFill="1" applyBorder="1" applyAlignment="1">
      <alignment vertical="center" wrapText="1"/>
    </xf>
    <xf numFmtId="0" fontId="3" fillId="11" borderId="18" xfId="3" applyFont="1" applyFill="1" applyBorder="1" applyAlignment="1">
      <alignment horizontal="left" vertical="center" wrapText="1"/>
    </xf>
    <xf numFmtId="0" fontId="7" fillId="11" borderId="18" xfId="3" applyFont="1" applyFill="1" applyBorder="1" applyAlignment="1">
      <alignment vertical="center" wrapText="1"/>
    </xf>
    <xf numFmtId="0" fontId="7" fillId="11" borderId="18" xfId="3" quotePrefix="1" applyFont="1" applyFill="1" applyBorder="1" applyAlignment="1">
      <alignment horizontal="left" vertical="center" wrapText="1"/>
    </xf>
    <xf numFmtId="0" fontId="11" fillId="0" borderId="0" xfId="2" applyAlignment="1">
      <alignment horizontal="center" vertical="center"/>
    </xf>
    <xf numFmtId="0" fontId="11" fillId="0" borderId="0" xfId="2" applyAlignment="1">
      <alignment vertical="center"/>
    </xf>
    <xf numFmtId="0" fontId="26" fillId="19" borderId="18" xfId="7" applyBorder="1" applyAlignment="1">
      <alignment horizontal="center" vertical="center"/>
    </xf>
    <xf numFmtId="0" fontId="11" fillId="22" borderId="0" xfId="2" applyFill="1" applyAlignment="1">
      <alignment horizontal="center" vertical="center"/>
    </xf>
    <xf numFmtId="49" fontId="13" fillId="2" borderId="20" xfId="2" applyNumberFormat="1" applyFont="1" applyFill="1" applyBorder="1" applyAlignment="1">
      <alignment horizontal="center" vertical="center" wrapText="1"/>
    </xf>
    <xf numFmtId="3" fontId="15" fillId="20" borderId="1" xfId="2" applyNumberFormat="1" applyFont="1" applyFill="1" applyBorder="1" applyAlignment="1">
      <alignment horizontal="center" vertical="center"/>
    </xf>
    <xf numFmtId="3" fontId="11" fillId="20" borderId="1" xfId="2" applyNumberFormat="1" applyFont="1" applyFill="1" applyBorder="1" applyAlignment="1">
      <alignment horizontal="center" vertical="center"/>
    </xf>
    <xf numFmtId="3" fontId="15" fillId="25" borderId="1" xfId="2" applyNumberFormat="1" applyFont="1" applyFill="1" applyBorder="1" applyAlignment="1">
      <alignment horizontal="center" vertical="center"/>
    </xf>
    <xf numFmtId="3" fontId="11" fillId="25" borderId="1" xfId="2" applyNumberFormat="1" applyFont="1" applyFill="1" applyBorder="1" applyAlignment="1">
      <alignment horizontal="center" vertical="center"/>
    </xf>
    <xf numFmtId="0" fontId="28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23" borderId="18" xfId="0" applyFill="1" applyBorder="1"/>
    <xf numFmtId="0" fontId="27" fillId="18" borderId="18" xfId="0" applyFont="1" applyFill="1" applyBorder="1"/>
    <xf numFmtId="0" fontId="0" fillId="18" borderId="18" xfId="0" applyFill="1" applyBorder="1"/>
    <xf numFmtId="0" fontId="0" fillId="0" borderId="0" xfId="0" applyAlignment="1">
      <alignment horizontal="center" vertical="center"/>
    </xf>
    <xf numFmtId="49" fontId="13" fillId="7" borderId="17" xfId="2" applyNumberFormat="1" applyFont="1" applyFill="1" applyBorder="1" applyAlignment="1">
      <alignment horizontal="center" vertical="center" wrapText="1"/>
    </xf>
    <xf numFmtId="49" fontId="13" fillId="17" borderId="17" xfId="2" applyNumberFormat="1" applyFont="1" applyFill="1" applyBorder="1" applyAlignment="1">
      <alignment horizontal="center" vertical="center" wrapText="1"/>
    </xf>
    <xf numFmtId="49" fontId="13" fillId="8" borderId="17" xfId="2" applyNumberFormat="1" applyFont="1" applyFill="1" applyBorder="1" applyAlignment="1">
      <alignment horizontal="center" vertical="center" textRotation="90" wrapText="1"/>
    </xf>
    <xf numFmtId="49" fontId="13" fillId="9" borderId="17" xfId="2" applyNumberFormat="1" applyFont="1" applyFill="1" applyBorder="1" applyAlignment="1">
      <alignment horizontal="center" vertical="center" textRotation="90" wrapText="1"/>
    </xf>
    <xf numFmtId="49" fontId="13" fillId="24" borderId="17" xfId="2" applyNumberFormat="1" applyFont="1" applyFill="1" applyBorder="1" applyAlignment="1">
      <alignment horizontal="center" vertical="center" textRotation="90" wrapText="1"/>
    </xf>
    <xf numFmtId="0" fontId="7" fillId="11" borderId="12" xfId="3" applyFont="1" applyFill="1" applyBorder="1" applyAlignment="1">
      <alignment vertical="center" wrapText="1"/>
    </xf>
    <xf numFmtId="3" fontId="11" fillId="4" borderId="12" xfId="2" applyNumberFormat="1" applyFont="1" applyFill="1" applyBorder="1" applyAlignment="1">
      <alignment horizontal="center" vertical="center"/>
    </xf>
    <xf numFmtId="3" fontId="11" fillId="5" borderId="12" xfId="2" applyNumberFormat="1" applyFont="1" applyFill="1" applyBorder="1" applyAlignment="1">
      <alignment horizontal="center" vertical="center" wrapText="1"/>
    </xf>
    <xf numFmtId="3" fontId="15" fillId="5" borderId="12" xfId="2" applyNumberFormat="1" applyFont="1" applyFill="1" applyBorder="1" applyAlignment="1">
      <alignment horizontal="center" vertical="center" wrapText="1"/>
    </xf>
    <xf numFmtId="4" fontId="11" fillId="6" borderId="12" xfId="2" applyNumberFormat="1" applyFont="1" applyFill="1" applyBorder="1" applyAlignment="1">
      <alignment horizontal="center" vertical="center" wrapText="1"/>
    </xf>
    <xf numFmtId="3" fontId="11" fillId="6" borderId="12" xfId="2" applyNumberFormat="1" applyFont="1" applyFill="1" applyBorder="1" applyAlignment="1">
      <alignment horizontal="center" vertical="center" wrapText="1"/>
    </xf>
    <xf numFmtId="1" fontId="13" fillId="12" borderId="0" xfId="2" applyNumberFormat="1" applyFont="1" applyFill="1" applyBorder="1" applyAlignment="1">
      <alignment horizontal="center" vertical="center" textRotation="90" wrapText="1"/>
    </xf>
    <xf numFmtId="0" fontId="11" fillId="0" borderId="0" xfId="2" applyBorder="1" applyAlignment="1">
      <alignment horizontal="center" vertical="center"/>
    </xf>
    <xf numFmtId="0" fontId="11" fillId="0" borderId="0" xfId="2" applyBorder="1" applyAlignment="1">
      <alignment vertical="center"/>
    </xf>
    <xf numFmtId="0" fontId="11" fillId="22" borderId="0" xfId="2" applyFill="1" applyBorder="1" applyAlignment="1">
      <alignment horizontal="center" vertical="center"/>
    </xf>
    <xf numFmtId="49" fontId="13" fillId="12" borderId="21" xfId="2" applyNumberFormat="1" applyFont="1" applyFill="1" applyBorder="1" applyAlignment="1">
      <alignment horizontal="center" vertical="center" wrapText="1"/>
    </xf>
    <xf numFmtId="1" fontId="13" fillId="12" borderId="21" xfId="2" applyNumberFormat="1" applyFont="1" applyFill="1" applyBorder="1" applyAlignment="1">
      <alignment horizontal="center" vertical="center" wrapText="1"/>
    </xf>
    <xf numFmtId="1" fontId="13" fillId="12" borderId="21" xfId="2" applyNumberFormat="1" applyFont="1" applyFill="1" applyBorder="1" applyAlignment="1">
      <alignment horizontal="center" vertical="center" textRotation="90" wrapText="1"/>
    </xf>
    <xf numFmtId="1" fontId="13" fillId="12" borderId="13" xfId="2" applyNumberFormat="1" applyFont="1" applyFill="1" applyBorder="1" applyAlignment="1">
      <alignment horizontal="center" vertical="center" wrapText="1"/>
    </xf>
    <xf numFmtId="1" fontId="13" fillId="12" borderId="13" xfId="2" applyNumberFormat="1" applyFont="1" applyFill="1" applyBorder="1" applyAlignment="1">
      <alignment horizontal="center" vertical="center" textRotation="90" wrapText="1"/>
    </xf>
    <xf numFmtId="49" fontId="13" fillId="12" borderId="22" xfId="2" applyNumberFormat="1" applyFont="1" applyFill="1" applyBorder="1" applyAlignment="1">
      <alignment horizontal="left" vertical="center" wrapText="1"/>
    </xf>
    <xf numFmtId="1" fontId="13" fillId="12" borderId="20" xfId="2" applyNumberFormat="1" applyFont="1" applyFill="1" applyBorder="1" applyAlignment="1">
      <alignment horizontal="center" vertical="center" wrapText="1"/>
    </xf>
    <xf numFmtId="49" fontId="13" fillId="12" borderId="23" xfId="2" applyNumberFormat="1" applyFont="1" applyFill="1" applyBorder="1" applyAlignment="1">
      <alignment horizontal="left" vertical="center" wrapText="1"/>
    </xf>
    <xf numFmtId="1" fontId="13" fillId="12" borderId="24" xfId="2" applyNumberFormat="1" applyFont="1" applyFill="1" applyBorder="1" applyAlignment="1">
      <alignment horizontal="center" vertical="center" wrapText="1"/>
    </xf>
    <xf numFmtId="3" fontId="15" fillId="4" borderId="12" xfId="2" applyNumberFormat="1" applyFont="1" applyFill="1" applyBorder="1" applyAlignment="1">
      <alignment horizontal="center" vertical="center"/>
    </xf>
    <xf numFmtId="3" fontId="15" fillId="5" borderId="25" xfId="2" applyNumberFormat="1" applyFont="1" applyFill="1" applyBorder="1" applyAlignment="1">
      <alignment horizontal="center" vertical="center" wrapText="1"/>
    </xf>
    <xf numFmtId="3" fontId="15" fillId="0" borderId="25" xfId="2" applyNumberFormat="1" applyFont="1" applyBorder="1" applyAlignment="1">
      <alignment horizontal="center" vertical="center"/>
    </xf>
    <xf numFmtId="0" fontId="0" fillId="15" borderId="25" xfId="0" applyFill="1" applyBorder="1" applyAlignment="1">
      <alignment horizontal="center" vertical="center" wrapText="1"/>
    </xf>
    <xf numFmtId="4" fontId="15" fillId="6" borderId="25" xfId="2" applyNumberFormat="1" applyFont="1" applyFill="1" applyBorder="1" applyAlignment="1">
      <alignment horizontal="center" vertical="center" wrapText="1"/>
    </xf>
    <xf numFmtId="3" fontId="15" fillId="6" borderId="25" xfId="2" applyNumberFormat="1" applyFont="1" applyFill="1" applyBorder="1" applyAlignment="1">
      <alignment horizontal="center" vertical="center" wrapText="1"/>
    </xf>
    <xf numFmtId="3" fontId="15" fillId="20" borderId="25" xfId="2" applyNumberFormat="1" applyFont="1" applyFill="1" applyBorder="1" applyAlignment="1">
      <alignment horizontal="center" vertical="center"/>
    </xf>
    <xf numFmtId="3" fontId="11" fillId="20" borderId="25" xfId="2" applyNumberFormat="1" applyFont="1" applyFill="1" applyBorder="1" applyAlignment="1">
      <alignment horizontal="center" vertical="center"/>
    </xf>
    <xf numFmtId="3" fontId="15" fillId="20" borderId="12" xfId="2" applyNumberFormat="1" applyFont="1" applyFill="1" applyBorder="1" applyAlignment="1">
      <alignment horizontal="center" vertical="center"/>
    </xf>
    <xf numFmtId="3" fontId="11" fillId="20" borderId="12" xfId="2" applyNumberFormat="1" applyFont="1" applyFill="1" applyBorder="1" applyAlignment="1">
      <alignment horizontal="center" vertical="center"/>
    </xf>
    <xf numFmtId="3" fontId="15" fillId="26" borderId="1" xfId="2" applyNumberFormat="1" applyFont="1" applyFill="1" applyBorder="1" applyAlignment="1">
      <alignment horizontal="center" vertical="center" wrapText="1"/>
    </xf>
    <xf numFmtId="4" fontId="22" fillId="26" borderId="11" xfId="2" applyNumberFormat="1" applyFont="1" applyFill="1" applyBorder="1" applyAlignment="1">
      <alignment horizontal="center" vertical="center"/>
    </xf>
    <xf numFmtId="0" fontId="0" fillId="27" borderId="1" xfId="0" applyFill="1" applyBorder="1"/>
    <xf numFmtId="3" fontId="0" fillId="27" borderId="1" xfId="0" applyNumberFormat="1" applyFill="1" applyBorder="1" applyAlignment="1">
      <alignment horizontal="center" vertical="center"/>
    </xf>
    <xf numFmtId="0" fontId="0" fillId="28" borderId="1" xfId="0" applyFill="1" applyBorder="1"/>
    <xf numFmtId="3" fontId="0" fillId="28" borderId="1" xfId="0" applyNumberFormat="1" applyFill="1" applyBorder="1" applyAlignment="1">
      <alignment horizontal="center" vertical="center"/>
    </xf>
    <xf numFmtId="0" fontId="7" fillId="11" borderId="27" xfId="3" applyFont="1" applyFill="1" applyBorder="1" applyAlignment="1">
      <alignment vertical="center" wrapText="1"/>
    </xf>
    <xf numFmtId="3" fontId="15" fillId="5" borderId="28" xfId="2" applyNumberFormat="1" applyFont="1" applyFill="1" applyBorder="1" applyAlignment="1">
      <alignment horizontal="center" vertical="center" wrapText="1"/>
    </xf>
    <xf numFmtId="3" fontId="15" fillId="5" borderId="29" xfId="2" applyNumberFormat="1" applyFont="1" applyFill="1" applyBorder="1" applyAlignment="1">
      <alignment horizontal="center" vertical="center" wrapText="1"/>
    </xf>
    <xf numFmtId="3" fontId="15" fillId="10" borderId="29" xfId="2" applyNumberFormat="1" applyFont="1" applyFill="1" applyBorder="1" applyAlignment="1">
      <alignment horizontal="center" vertical="center" wrapText="1"/>
    </xf>
    <xf numFmtId="3" fontId="15" fillId="5" borderId="27" xfId="2" applyNumberFormat="1" applyFont="1" applyFill="1" applyBorder="1" applyAlignment="1">
      <alignment horizontal="center" vertical="center" wrapText="1"/>
    </xf>
    <xf numFmtId="4" fontId="15" fillId="6" borderId="28" xfId="2" applyNumberFormat="1" applyFont="1" applyFill="1" applyBorder="1" applyAlignment="1">
      <alignment horizontal="center" vertical="center" wrapText="1"/>
    </xf>
    <xf numFmtId="3" fontId="15" fillId="6" borderId="28" xfId="2" applyNumberFormat="1" applyFont="1" applyFill="1" applyBorder="1" applyAlignment="1">
      <alignment horizontal="center" vertical="center" wrapText="1"/>
    </xf>
    <xf numFmtId="3" fontId="15" fillId="4" borderId="28" xfId="2" applyNumberFormat="1" applyFont="1" applyFill="1" applyBorder="1" applyAlignment="1">
      <alignment horizontal="center" vertical="center"/>
    </xf>
    <xf numFmtId="0" fontId="3" fillId="11" borderId="27" xfId="3" applyFont="1" applyFill="1" applyBorder="1" applyAlignment="1">
      <alignment vertical="center" wrapText="1"/>
    </xf>
    <xf numFmtId="0" fontId="29" fillId="0" borderId="26" xfId="0" applyFont="1" applyBorder="1" applyAlignment="1">
      <alignment horizontal="center" vertical="center"/>
    </xf>
    <xf numFmtId="0" fontId="30" fillId="16" borderId="1" xfId="0" applyFont="1" applyFill="1" applyBorder="1" applyAlignment="1">
      <alignment horizontal="center" vertical="center"/>
    </xf>
    <xf numFmtId="0" fontId="30" fillId="15" borderId="25" xfId="0" applyFont="1" applyFill="1" applyBorder="1" applyAlignment="1">
      <alignment horizontal="center" vertical="center" wrapText="1"/>
    </xf>
    <xf numFmtId="0" fontId="30" fillId="16" borderId="27" xfId="0" applyFont="1" applyFill="1" applyBorder="1" applyAlignment="1">
      <alignment horizontal="center" vertical="center"/>
    </xf>
    <xf numFmtId="0" fontId="31" fillId="19" borderId="18" xfId="7" applyFont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 wrapText="1"/>
    </xf>
    <xf numFmtId="0" fontId="30" fillId="16" borderId="14" xfId="0" applyFont="1" applyFill="1" applyBorder="1" applyAlignment="1">
      <alignment horizontal="center" vertical="center" wrapText="1"/>
    </xf>
    <xf numFmtId="1" fontId="13" fillId="12" borderId="25" xfId="2" applyNumberFormat="1" applyFont="1" applyFill="1" applyBorder="1" applyAlignment="1">
      <alignment horizontal="center" vertical="center" wrapText="1"/>
    </xf>
    <xf numFmtId="1" fontId="13" fillId="12" borderId="14" xfId="2" applyNumberFormat="1" applyFont="1" applyFill="1" applyBorder="1" applyAlignment="1">
      <alignment horizontal="center" vertical="center" wrapText="1"/>
    </xf>
    <xf numFmtId="3" fontId="15" fillId="0" borderId="25" xfId="2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9" fontId="13" fillId="12" borderId="26" xfId="2" applyNumberFormat="1" applyFont="1" applyFill="1" applyBorder="1" applyAlignment="1">
      <alignment horizontal="left" vertical="center" wrapText="1"/>
    </xf>
    <xf numFmtId="49" fontId="13" fillId="12" borderId="26" xfId="2" applyNumberFormat="1" applyFont="1" applyFill="1" applyBorder="1" applyAlignment="1">
      <alignment horizontal="center" vertical="center" wrapText="1"/>
    </xf>
    <xf numFmtId="1" fontId="13" fillId="12" borderId="26" xfId="2" applyNumberFormat="1" applyFont="1" applyFill="1" applyBorder="1" applyAlignment="1">
      <alignment horizontal="center" vertical="center" wrapText="1"/>
    </xf>
    <xf numFmtId="1" fontId="13" fillId="12" borderId="26" xfId="2" applyNumberFormat="1" applyFont="1" applyFill="1" applyBorder="1" applyAlignment="1">
      <alignment horizontal="center" vertical="center" textRotation="90" wrapText="1"/>
    </xf>
    <xf numFmtId="3" fontId="15" fillId="3" borderId="26" xfId="2" applyNumberFormat="1" applyFont="1" applyFill="1" applyBorder="1" applyAlignment="1">
      <alignment horizontal="center" vertical="center" wrapText="1"/>
    </xf>
    <xf numFmtId="3" fontId="15" fillId="0" borderId="26" xfId="2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0" fillId="21" borderId="25" xfId="0" applyFill="1" applyBorder="1" applyAlignment="1">
      <alignment horizontal="center" vertical="center" wrapText="1"/>
    </xf>
    <xf numFmtId="3" fontId="29" fillId="0" borderId="1" xfId="0" applyNumberFormat="1" applyFont="1" applyBorder="1" applyAlignment="1">
      <alignment horizontal="center" vertical="center"/>
    </xf>
    <xf numFmtId="3" fontId="29" fillId="0" borderId="1" xfId="0" applyNumberFormat="1" applyFont="1" applyBorder="1" applyAlignment="1">
      <alignment horizontal="left" vertical="center"/>
    </xf>
    <xf numFmtId="3" fontId="29" fillId="0" borderId="26" xfId="0" applyNumberFormat="1" applyFont="1" applyBorder="1" applyAlignment="1">
      <alignment horizontal="center" vertical="center"/>
    </xf>
    <xf numFmtId="3" fontId="30" fillId="0" borderId="26" xfId="0" applyNumberFormat="1" applyFont="1" applyFill="1" applyBorder="1" applyAlignment="1">
      <alignment horizontal="center" vertical="center" wrapText="1"/>
    </xf>
    <xf numFmtId="3" fontId="15" fillId="4" borderId="26" xfId="2" applyNumberFormat="1" applyFont="1" applyFill="1" applyBorder="1" applyAlignment="1">
      <alignment horizontal="center" vertical="center"/>
    </xf>
    <xf numFmtId="3" fontId="15" fillId="16" borderId="26" xfId="2" applyNumberFormat="1" applyFont="1" applyFill="1" applyBorder="1" applyAlignment="1">
      <alignment horizontal="center" vertical="center"/>
    </xf>
    <xf numFmtId="0" fontId="34" fillId="11" borderId="1" xfId="3" applyFont="1" applyFill="1" applyBorder="1" applyAlignment="1">
      <alignment vertical="center" wrapText="1"/>
    </xf>
    <xf numFmtId="1" fontId="20" fillId="0" borderId="30" xfId="0" applyNumberFormat="1" applyFont="1" applyBorder="1" applyAlignment="1">
      <alignment horizontal="center" vertical="center" wrapText="1"/>
    </xf>
    <xf numFmtId="1" fontId="20" fillId="0" borderId="16" xfId="0" applyNumberFormat="1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/>
    </xf>
    <xf numFmtId="1" fontId="20" fillId="0" borderId="31" xfId="0" applyNumberFormat="1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3" fontId="15" fillId="0" borderId="1" xfId="2" applyNumberFormat="1" applyFont="1" applyFill="1" applyBorder="1" applyAlignment="1">
      <alignment horizontal="center" vertical="center"/>
    </xf>
    <xf numFmtId="3" fontId="15" fillId="0" borderId="25" xfId="2" applyNumberFormat="1" applyFont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 vertical="center" wrapText="1"/>
    </xf>
    <xf numFmtId="0" fontId="7" fillId="11" borderId="12" xfId="6" applyFont="1" applyFill="1" applyBorder="1" applyAlignment="1" applyProtection="1">
      <alignment vertical="center" wrapText="1"/>
      <protection locked="0"/>
    </xf>
    <xf numFmtId="0" fontId="17" fillId="0" borderId="26" xfId="3" applyFont="1" applyBorder="1" applyAlignment="1">
      <alignment horizontal="center" vertical="center" wrapText="1"/>
    </xf>
    <xf numFmtId="0" fontId="3" fillId="27" borderId="26" xfId="3" applyFont="1" applyFill="1" applyBorder="1" applyAlignment="1">
      <alignment vertical="center" wrapText="1"/>
    </xf>
    <xf numFmtId="0" fontId="12" fillId="0" borderId="26" xfId="3" applyBorder="1"/>
    <xf numFmtId="3" fontId="15" fillId="5" borderId="26" xfId="2" applyNumberFormat="1" applyFont="1" applyFill="1" applyBorder="1" applyAlignment="1">
      <alignment horizontal="center" vertical="center" wrapText="1"/>
    </xf>
    <xf numFmtId="3" fontId="15" fillId="18" borderId="26" xfId="2" applyNumberFormat="1" applyFont="1" applyFill="1" applyBorder="1" applyAlignment="1">
      <alignment horizontal="center" vertical="center" wrapText="1"/>
    </xf>
    <xf numFmtId="4" fontId="15" fillId="6" borderId="26" xfId="2" applyNumberFormat="1" applyFont="1" applyFill="1" applyBorder="1" applyAlignment="1">
      <alignment horizontal="center" vertical="center" wrapText="1"/>
    </xf>
    <xf numFmtId="3" fontId="15" fillId="6" borderId="26" xfId="2" applyNumberFormat="1" applyFont="1" applyFill="1" applyBorder="1" applyAlignment="1">
      <alignment horizontal="center" vertical="center" wrapText="1"/>
    </xf>
    <xf numFmtId="3" fontId="15" fillId="26" borderId="26" xfId="2" applyNumberFormat="1" applyFont="1" applyFill="1" applyBorder="1" applyAlignment="1">
      <alignment horizontal="center" vertical="center" wrapText="1"/>
    </xf>
    <xf numFmtId="3" fontId="15" fillId="20" borderId="26" xfId="2" applyNumberFormat="1" applyFont="1" applyFill="1" applyBorder="1" applyAlignment="1">
      <alignment horizontal="center" vertical="center"/>
    </xf>
    <xf numFmtId="3" fontId="15" fillId="25" borderId="26" xfId="2" applyNumberFormat="1" applyFont="1" applyFill="1" applyBorder="1" applyAlignment="1">
      <alignment horizontal="center" vertical="center"/>
    </xf>
    <xf numFmtId="0" fontId="7" fillId="11" borderId="1" xfId="6" quotePrefix="1" applyFont="1" applyFill="1" applyBorder="1" applyAlignment="1" applyProtection="1">
      <alignment horizontal="left" vertical="center" wrapText="1"/>
      <protection locked="0"/>
    </xf>
    <xf numFmtId="0" fontId="7" fillId="11" borderId="1" xfId="6" applyFont="1" applyFill="1" applyBorder="1" applyAlignment="1" applyProtection="1">
      <alignment vertical="center" wrapText="1"/>
      <protection locked="0"/>
    </xf>
    <xf numFmtId="0" fontId="3" fillId="11" borderId="2" xfId="3" applyFont="1" applyFill="1" applyBorder="1" applyAlignment="1">
      <alignment vertical="center" wrapText="1"/>
    </xf>
    <xf numFmtId="0" fontId="7" fillId="11" borderId="27" xfId="3" applyFont="1" applyFill="1" applyBorder="1" applyAlignment="1">
      <alignment horizontal="left" vertical="center" wrapText="1"/>
    </xf>
    <xf numFmtId="0" fontId="7" fillId="11" borderId="1" xfId="3" quotePrefix="1" applyFont="1" applyFill="1" applyBorder="1" applyAlignment="1">
      <alignment horizontal="left" vertical="center" wrapText="1"/>
    </xf>
    <xf numFmtId="0" fontId="3" fillId="11" borderId="27" xfId="3" applyFont="1" applyFill="1" applyBorder="1" applyAlignment="1">
      <alignment horizontal="left" vertical="center" wrapText="1"/>
    </xf>
    <xf numFmtId="0" fontId="7" fillId="11" borderId="2" xfId="3" applyFont="1" applyFill="1" applyBorder="1" applyAlignment="1">
      <alignment horizontal="left" vertical="center" wrapText="1"/>
    </xf>
    <xf numFmtId="0" fontId="3" fillId="11" borderId="2" xfId="3" applyFont="1" applyFill="1" applyBorder="1" applyAlignment="1">
      <alignment horizontal="left" vertical="center" wrapText="1"/>
    </xf>
    <xf numFmtId="0" fontId="7" fillId="11" borderId="27" xfId="6" applyFont="1" applyFill="1" applyBorder="1" applyAlignment="1" applyProtection="1">
      <alignment vertical="center" wrapText="1"/>
      <protection locked="0"/>
    </xf>
    <xf numFmtId="0" fontId="4" fillId="11" borderId="2" xfId="3" applyFont="1" applyFill="1" applyBorder="1" applyAlignment="1">
      <alignment horizontal="left" vertical="center" wrapText="1"/>
    </xf>
    <xf numFmtId="0" fontId="3" fillId="11" borderId="12" xfId="3" applyFont="1" applyFill="1" applyBorder="1" applyAlignment="1">
      <alignment vertical="center" wrapText="1"/>
    </xf>
    <xf numFmtId="3" fontId="15" fillId="3" borderId="25" xfId="2" applyNumberFormat="1" applyFont="1" applyFill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3" fontId="0" fillId="0" borderId="25" xfId="0" applyNumberFormat="1" applyBorder="1" applyAlignment="1">
      <alignment horizontal="center" vertical="center" wrapText="1"/>
    </xf>
    <xf numFmtId="3" fontId="29" fillId="0" borderId="25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3" fontId="15" fillId="0" borderId="26" xfId="2" applyNumberFormat="1" applyFont="1" applyFill="1" applyBorder="1" applyAlignment="1">
      <alignment horizontal="center" vertical="center"/>
    </xf>
    <xf numFmtId="3" fontId="11" fillId="4" borderId="28" xfId="2" applyNumberFormat="1" applyFont="1" applyFill="1" applyBorder="1" applyAlignment="1">
      <alignment horizontal="center" vertical="center"/>
    </xf>
    <xf numFmtId="3" fontId="11" fillId="4" borderId="1" xfId="2" applyNumberFormat="1" applyFont="1" applyFill="1" applyBorder="1" applyAlignment="1">
      <alignment horizontal="center" vertical="center"/>
    </xf>
    <xf numFmtId="3" fontId="15" fillId="10" borderId="15" xfId="2" applyNumberFormat="1" applyFont="1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 wrapText="1"/>
    </xf>
    <xf numFmtId="0" fontId="30" fillId="16" borderId="14" xfId="0" applyFont="1" applyFill="1" applyBorder="1" applyAlignment="1">
      <alignment horizontal="center" vertical="center"/>
    </xf>
    <xf numFmtId="3" fontId="15" fillId="16" borderId="27" xfId="2" applyNumberFormat="1" applyFont="1" applyFill="1" applyBorder="1" applyAlignment="1">
      <alignment horizontal="center" vertical="center"/>
    </xf>
    <xf numFmtId="0" fontId="30" fillId="16" borderId="1" xfId="0" applyFont="1" applyFill="1" applyBorder="1" applyAlignment="1">
      <alignment horizontal="center" vertical="center" wrapText="1"/>
    </xf>
    <xf numFmtId="3" fontId="15" fillId="16" borderId="14" xfId="2" applyNumberFormat="1" applyFont="1" applyFill="1" applyBorder="1" applyAlignment="1">
      <alignment horizontal="center" vertical="center"/>
    </xf>
    <xf numFmtId="3" fontId="0" fillId="16" borderId="1" xfId="0" applyNumberFormat="1" applyFill="1" applyBorder="1" applyAlignment="1">
      <alignment horizontal="center" vertical="center" wrapText="1"/>
    </xf>
    <xf numFmtId="3" fontId="0" fillId="16" borderId="26" xfId="0" applyNumberFormat="1" applyFill="1" applyBorder="1" applyAlignment="1">
      <alignment horizontal="center" vertical="center" wrapText="1"/>
    </xf>
    <xf numFmtId="0" fontId="12" fillId="0" borderId="25" xfId="3" applyBorder="1" applyAlignment="1">
      <alignment horizontal="center" vertical="center" wrapText="1"/>
    </xf>
    <xf numFmtId="3" fontId="30" fillId="0" borderId="1" xfId="0" applyNumberFormat="1" applyFont="1" applyFill="1" applyBorder="1" applyAlignment="1">
      <alignment horizontal="center" vertical="center" wrapText="1"/>
    </xf>
    <xf numFmtId="3" fontId="30" fillId="0" borderId="25" xfId="0" applyNumberFormat="1" applyFont="1" applyFill="1" applyBorder="1" applyAlignment="1">
      <alignment horizontal="center" vertical="center" wrapText="1"/>
    </xf>
    <xf numFmtId="0" fontId="0" fillId="15" borderId="26" xfId="0" applyFill="1" applyBorder="1" applyAlignment="1">
      <alignment horizontal="center" vertical="center" wrapText="1"/>
    </xf>
    <xf numFmtId="0" fontId="30" fillId="15" borderId="18" xfId="0" applyFont="1" applyFill="1" applyBorder="1" applyAlignment="1">
      <alignment horizontal="center" vertical="center" wrapText="1"/>
    </xf>
    <xf numFmtId="3" fontId="15" fillId="3" borderId="18" xfId="2" applyNumberFormat="1" applyFont="1" applyFill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/>
    </xf>
    <xf numFmtId="3" fontId="15" fillId="0" borderId="18" xfId="2" applyNumberFormat="1" applyFont="1" applyBorder="1" applyAlignment="1">
      <alignment horizontal="center" vertical="center"/>
    </xf>
    <xf numFmtId="0" fontId="0" fillId="21" borderId="26" xfId="0" applyFill="1" applyBorder="1" applyAlignment="1">
      <alignment horizontal="center" vertical="center" wrapText="1"/>
    </xf>
    <xf numFmtId="0" fontId="0" fillId="15" borderId="1" xfId="0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5" xfId="0" applyBorder="1"/>
    <xf numFmtId="4" fontId="15" fillId="6" borderId="12" xfId="2" applyNumberFormat="1" applyFont="1" applyFill="1" applyBorder="1" applyAlignment="1">
      <alignment horizontal="center" vertical="center" wrapText="1"/>
    </xf>
    <xf numFmtId="3" fontId="15" fillId="6" borderId="12" xfId="2" applyNumberFormat="1" applyFont="1" applyFill="1" applyBorder="1" applyAlignment="1">
      <alignment horizontal="center" vertical="center" wrapText="1"/>
    </xf>
    <xf numFmtId="0" fontId="23" fillId="15" borderId="6" xfId="3" applyFont="1" applyFill="1" applyBorder="1" applyAlignment="1">
      <alignment horizontal="center" vertical="center"/>
    </xf>
    <xf numFmtId="0" fontId="23" fillId="15" borderId="7" xfId="3" applyFont="1" applyFill="1" applyBorder="1" applyAlignment="1">
      <alignment horizontal="center" vertical="center"/>
    </xf>
    <xf numFmtId="0" fontId="23" fillId="15" borderId="9" xfId="3" applyFont="1" applyFill="1" applyBorder="1" applyAlignment="1">
      <alignment horizontal="center" vertical="center"/>
    </xf>
    <xf numFmtId="0" fontId="23" fillId="15" borderId="8" xfId="3" applyFont="1" applyFill="1" applyBorder="1" applyAlignment="1">
      <alignment horizontal="center" vertical="center"/>
    </xf>
    <xf numFmtId="0" fontId="23" fillId="15" borderId="0" xfId="3" applyFont="1" applyFill="1" applyBorder="1" applyAlignment="1">
      <alignment horizontal="center" vertical="center"/>
    </xf>
    <xf numFmtId="0" fontId="23" fillId="15" borderId="19" xfId="3" applyFont="1" applyFill="1" applyBorder="1" applyAlignment="1">
      <alignment horizontal="center" vertical="center"/>
    </xf>
    <xf numFmtId="0" fontId="23" fillId="15" borderId="16" xfId="3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</cellXfs>
  <cellStyles count="9">
    <cellStyle name="Гиперссылка 2" xfId="1"/>
    <cellStyle name="Обычный" xfId="0" builtinId="0"/>
    <cellStyle name="Обычный 2" xfId="2"/>
    <cellStyle name="Обычный 2 2" xfId="3"/>
    <cellStyle name="Обычный 2 3" xfId="4"/>
    <cellStyle name="Обычный 3" xfId="5"/>
    <cellStyle name="Обычный 4" xfId="8"/>
    <cellStyle name="Обычный_Лист1" xfId="6"/>
    <cellStyle name="Плохой" xfId="7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I17" sqref="I17"/>
    </sheetView>
  </sheetViews>
  <sheetFormatPr defaultRowHeight="15"/>
  <cols>
    <col min="1" max="1" width="50.5703125" customWidth="1"/>
    <col min="2" max="2" width="17.7109375" customWidth="1"/>
    <col min="3" max="3" width="18.140625" customWidth="1"/>
    <col min="4" max="5" width="17.85546875" customWidth="1"/>
  </cols>
  <sheetData>
    <row r="1" spans="1:4" s="72" customFormat="1">
      <c r="A1" s="111" t="s">
        <v>224</v>
      </c>
    </row>
    <row r="2" spans="1:4" s="72" customFormat="1">
      <c r="A2" s="98" t="s">
        <v>46</v>
      </c>
    </row>
    <row r="3" spans="1:4" s="72" customFormat="1">
      <c r="A3" s="98" t="s">
        <v>177</v>
      </c>
    </row>
    <row r="4" spans="1:4" s="72" customFormat="1">
      <c r="A4" s="99" t="s">
        <v>120</v>
      </c>
    </row>
    <row r="5" spans="1:4" s="72" customFormat="1">
      <c r="A5" s="100" t="s">
        <v>106</v>
      </c>
    </row>
    <row r="6" spans="1:4" s="72" customFormat="1">
      <c r="A6" s="101" t="s">
        <v>107</v>
      </c>
    </row>
    <row r="7" spans="1:4" s="72" customFormat="1"/>
    <row r="8" spans="1:4" s="72" customFormat="1">
      <c r="A8" s="111" t="s">
        <v>223</v>
      </c>
    </row>
    <row r="9" spans="1:4">
      <c r="B9" s="112" t="s">
        <v>210</v>
      </c>
      <c r="C9" s="112" t="s">
        <v>211</v>
      </c>
      <c r="D9" s="112" t="s">
        <v>212</v>
      </c>
    </row>
    <row r="10" spans="1:4">
      <c r="A10" s="113" t="s">
        <v>213</v>
      </c>
      <c r="B10" s="114"/>
      <c r="C10" s="114"/>
      <c r="D10" s="114"/>
    </row>
    <row r="11" spans="1:4">
      <c r="A11" s="113" t="s">
        <v>214</v>
      </c>
      <c r="B11" s="115"/>
      <c r="C11" s="114"/>
      <c r="D11" s="114"/>
    </row>
    <row r="12" spans="1:4">
      <c r="A12" s="113" t="s">
        <v>215</v>
      </c>
      <c r="B12" s="114"/>
      <c r="C12" s="116"/>
      <c r="D12" s="114"/>
    </row>
    <row r="13" spans="1:4">
      <c r="A13" s="113" t="s">
        <v>216</v>
      </c>
      <c r="B13" s="116"/>
      <c r="C13" s="114"/>
      <c r="D13" s="116"/>
    </row>
    <row r="14" spans="1:4">
      <c r="A14" s="113" t="s">
        <v>217</v>
      </c>
      <c r="B14" s="114"/>
      <c r="C14" s="114"/>
      <c r="D14" s="114"/>
    </row>
    <row r="15" spans="1:4">
      <c r="A15" s="113" t="s">
        <v>218</v>
      </c>
      <c r="B15" s="114"/>
      <c r="C15" s="116"/>
      <c r="D15" s="114"/>
    </row>
    <row r="16" spans="1:4">
      <c r="A16" s="113" t="s">
        <v>219</v>
      </c>
      <c r="B16" s="115"/>
      <c r="C16" s="114"/>
      <c r="D16" s="114"/>
    </row>
    <row r="17" spans="1:4">
      <c r="A17" s="113" t="s">
        <v>220</v>
      </c>
      <c r="B17" s="114"/>
      <c r="C17" s="114"/>
      <c r="D17" s="114"/>
    </row>
    <row r="18" spans="1:4">
      <c r="A18" s="113" t="s">
        <v>221</v>
      </c>
      <c r="B18" s="116"/>
      <c r="C18" s="116"/>
      <c r="D18" s="116"/>
    </row>
    <row r="20" spans="1:4" ht="73.5">
      <c r="B20" s="117" t="s">
        <v>225</v>
      </c>
      <c r="C20" s="44" t="s">
        <v>109</v>
      </c>
      <c r="D20" s="98" t="s">
        <v>46</v>
      </c>
    </row>
    <row r="21" spans="1:4" ht="43.5">
      <c r="D21" s="98" t="s">
        <v>177</v>
      </c>
    </row>
    <row r="22" spans="1:4" ht="45">
      <c r="D22" s="99" t="s">
        <v>120</v>
      </c>
    </row>
    <row r="23" spans="1:4" ht="44.25">
      <c r="D23" s="100" t="s">
        <v>106</v>
      </c>
    </row>
    <row r="24" spans="1:4" ht="43.5">
      <c r="D24" s="101" t="s">
        <v>107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R99"/>
  <sheetViews>
    <sheetView zoomScale="80" zoomScaleNormal="80" workbookViewId="0">
      <pane xSplit="2" ySplit="2" topLeftCell="R3" activePane="bottomRight" state="frozen"/>
      <selection activeCell="B3" sqref="B3"/>
      <selection pane="topRight" activeCell="B3" sqref="B3"/>
      <selection pane="bottomLeft" activeCell="B3" sqref="B3"/>
      <selection pane="bottomRight" activeCell="P24" sqref="P24"/>
    </sheetView>
  </sheetViews>
  <sheetFormatPr defaultColWidth="8.85546875" defaultRowHeight="15"/>
  <cols>
    <col min="1" max="1" width="5.28515625" customWidth="1"/>
    <col min="2" max="2" width="50.140625" customWidth="1"/>
    <col min="3" max="3" width="9.85546875" customWidth="1"/>
    <col min="4" max="4" width="10.7109375" customWidth="1"/>
    <col min="5" max="6" width="12.42578125" customWidth="1"/>
    <col min="7" max="7" width="12.42578125" style="72" customWidth="1"/>
    <col min="8" max="8" width="14.85546875" customWidth="1"/>
    <col min="9" max="11" width="13.140625" customWidth="1"/>
    <col min="12" max="12" width="12.42578125" customWidth="1"/>
    <col min="13" max="13" width="5.7109375" bestFit="1" customWidth="1"/>
    <col min="14" max="14" width="12.140625" customWidth="1"/>
    <col min="15" max="15" width="5.7109375" bestFit="1" customWidth="1"/>
    <col min="16" max="16" width="12.28515625" bestFit="1" customWidth="1"/>
    <col min="17" max="17" width="12.28515625" style="72" hidden="1" customWidth="1"/>
    <col min="18" max="18" width="12.28515625" customWidth="1"/>
    <col min="19" max="19" width="5.7109375" bestFit="1" customWidth="1"/>
    <col min="20" max="20" width="12.140625" customWidth="1"/>
    <col min="21" max="21" width="5.7109375" style="72" bestFit="1" customWidth="1"/>
    <col min="22" max="22" width="13.42578125" customWidth="1"/>
    <col min="23" max="23" width="8.85546875" customWidth="1"/>
    <col min="24" max="24" width="5.7109375" bestFit="1" customWidth="1"/>
    <col min="25" max="25" width="13.85546875" customWidth="1"/>
    <col min="26" max="26" width="5.7109375" bestFit="1" customWidth="1"/>
    <col min="27" max="27" width="15" customWidth="1"/>
    <col min="28" max="28" width="5.7109375" bestFit="1" customWidth="1"/>
    <col min="29" max="29" width="14.5703125" customWidth="1"/>
    <col min="30" max="30" width="5.7109375" bestFit="1" customWidth="1"/>
    <col min="31" max="31" width="14.140625" customWidth="1"/>
    <col min="32" max="32" width="7.42578125" customWidth="1"/>
    <col min="33" max="33" width="5.7109375" bestFit="1" customWidth="1"/>
    <col min="34" max="34" width="12.85546875" customWidth="1"/>
    <col min="35" max="35" width="7.85546875" customWidth="1"/>
    <col min="36" max="36" width="5.7109375" bestFit="1" customWidth="1"/>
    <col min="37" max="37" width="15.42578125" customWidth="1"/>
    <col min="38" max="38" width="9.42578125" customWidth="1"/>
    <col min="39" max="39" width="5.7109375" bestFit="1" customWidth="1"/>
    <col min="40" max="40" width="7.28515625" customWidth="1"/>
    <col min="41" max="41" width="7.42578125" customWidth="1"/>
    <col min="42" max="42" width="12.28515625" hidden="1" customWidth="1"/>
    <col min="43" max="43" width="13.28515625" hidden="1" customWidth="1"/>
    <col min="44" max="44" width="13" hidden="1" customWidth="1"/>
  </cols>
  <sheetData>
    <row r="1" spans="1:44" s="8" customFormat="1" ht="140.25" customHeight="1">
      <c r="A1" s="84" t="s">
        <v>0</v>
      </c>
      <c r="B1" s="106" t="s">
        <v>1</v>
      </c>
      <c r="C1" s="84" t="s">
        <v>2</v>
      </c>
      <c r="D1" s="118" t="s">
        <v>3</v>
      </c>
      <c r="E1" s="118" t="s">
        <v>145</v>
      </c>
      <c r="F1" s="118" t="s">
        <v>146</v>
      </c>
      <c r="G1" s="119" t="s">
        <v>207</v>
      </c>
      <c r="H1" s="84" t="s">
        <v>147</v>
      </c>
      <c r="I1" s="120" t="s">
        <v>4</v>
      </c>
      <c r="J1" s="84" t="s">
        <v>5</v>
      </c>
      <c r="K1" s="84" t="s">
        <v>6</v>
      </c>
      <c r="L1" s="84" t="s">
        <v>7</v>
      </c>
      <c r="M1" s="120" t="s">
        <v>8</v>
      </c>
      <c r="N1" s="84" t="s">
        <v>9</v>
      </c>
      <c r="O1" s="120" t="s">
        <v>10</v>
      </c>
      <c r="P1" s="84" t="s">
        <v>11</v>
      </c>
      <c r="Q1" s="84" t="s">
        <v>209</v>
      </c>
      <c r="R1" s="84" t="s">
        <v>170</v>
      </c>
      <c r="S1" s="120" t="s">
        <v>34</v>
      </c>
      <c r="T1" s="84" t="s">
        <v>12</v>
      </c>
      <c r="U1" s="120" t="s">
        <v>201</v>
      </c>
      <c r="V1" s="84" t="s">
        <v>13</v>
      </c>
      <c r="W1" s="121" t="s">
        <v>143</v>
      </c>
      <c r="X1" s="120" t="s">
        <v>35</v>
      </c>
      <c r="Y1" s="84" t="s">
        <v>14</v>
      </c>
      <c r="Z1" s="120" t="s">
        <v>202</v>
      </c>
      <c r="AA1" s="84" t="s">
        <v>15</v>
      </c>
      <c r="AB1" s="120" t="s">
        <v>36</v>
      </c>
      <c r="AC1" s="84" t="s">
        <v>16</v>
      </c>
      <c r="AD1" s="120" t="s">
        <v>203</v>
      </c>
      <c r="AE1" s="84" t="s">
        <v>17</v>
      </c>
      <c r="AF1" s="121" t="s">
        <v>18</v>
      </c>
      <c r="AG1" s="120" t="s">
        <v>204</v>
      </c>
      <c r="AH1" s="84" t="s">
        <v>19</v>
      </c>
      <c r="AI1" s="121" t="s">
        <v>144</v>
      </c>
      <c r="AJ1" s="120" t="s">
        <v>205</v>
      </c>
      <c r="AK1" s="84" t="s">
        <v>20</v>
      </c>
      <c r="AL1" s="121" t="s">
        <v>169</v>
      </c>
      <c r="AM1" s="120" t="s">
        <v>206</v>
      </c>
      <c r="AN1" s="122" t="s">
        <v>33</v>
      </c>
      <c r="AO1" s="122" t="s">
        <v>22</v>
      </c>
      <c r="AP1" s="102"/>
      <c r="AQ1" s="103"/>
      <c r="AR1" s="103"/>
    </row>
    <row r="2" spans="1:44" s="85" customFormat="1" ht="15" customHeight="1">
      <c r="A2" s="138"/>
      <c r="B2" s="133" t="s">
        <v>227</v>
      </c>
      <c r="C2" s="134"/>
      <c r="D2" s="134"/>
      <c r="E2" s="134"/>
      <c r="F2" s="134"/>
      <c r="G2" s="134"/>
      <c r="H2" s="134"/>
      <c r="I2" s="134">
        <v>1</v>
      </c>
      <c r="J2" s="134"/>
      <c r="K2" s="134"/>
      <c r="L2" s="134"/>
      <c r="M2" s="134">
        <v>2</v>
      </c>
      <c r="N2" s="134"/>
      <c r="O2" s="134">
        <v>1</v>
      </c>
      <c r="P2" s="134"/>
      <c r="Q2" s="134"/>
      <c r="R2" s="134"/>
      <c r="S2" s="134">
        <v>0</v>
      </c>
      <c r="T2" s="134"/>
      <c r="U2" s="134">
        <v>0</v>
      </c>
      <c r="V2" s="134"/>
      <c r="W2" s="135"/>
      <c r="X2" s="134">
        <v>1</v>
      </c>
      <c r="Y2" s="134"/>
      <c r="Z2" s="134">
        <v>1</v>
      </c>
      <c r="AA2" s="134"/>
      <c r="AB2" s="134">
        <v>2</v>
      </c>
      <c r="AC2" s="134"/>
      <c r="AD2" s="134">
        <v>2</v>
      </c>
      <c r="AE2" s="134"/>
      <c r="AF2" s="134"/>
      <c r="AG2" s="134">
        <v>3</v>
      </c>
      <c r="AH2" s="134"/>
      <c r="AI2" s="134"/>
      <c r="AJ2" s="134">
        <v>2</v>
      </c>
      <c r="AK2" s="134"/>
      <c r="AL2" s="134"/>
      <c r="AM2" s="134">
        <v>3</v>
      </c>
      <c r="AN2" s="134">
        <f>SUM(C2:AM2)</f>
        <v>18</v>
      </c>
      <c r="AO2" s="139">
        <v>100</v>
      </c>
      <c r="AP2" s="130"/>
      <c r="AQ2" s="130" t="s">
        <v>222</v>
      </c>
      <c r="AR2" s="131"/>
    </row>
    <row r="3" spans="1:44" s="85" customFormat="1" ht="15" customHeight="1">
      <c r="A3" s="140"/>
      <c r="B3" s="81" t="s">
        <v>529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7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41"/>
      <c r="AP3" s="132" t="s">
        <v>210</v>
      </c>
      <c r="AQ3" s="132" t="s">
        <v>211</v>
      </c>
      <c r="AR3" s="132" t="s">
        <v>212</v>
      </c>
    </row>
    <row r="4" spans="1:44" ht="29.1" customHeight="1">
      <c r="A4" s="30">
        <v>3</v>
      </c>
      <c r="B4" s="17" t="s">
        <v>231</v>
      </c>
      <c r="C4" s="172">
        <v>63</v>
      </c>
      <c r="D4" s="79">
        <v>31</v>
      </c>
      <c r="E4" s="79">
        <v>164</v>
      </c>
      <c r="F4" s="79">
        <v>768</v>
      </c>
      <c r="G4" s="86">
        <v>768</v>
      </c>
      <c r="H4" s="172">
        <v>773</v>
      </c>
      <c r="I4" s="5">
        <f t="shared" ref="I4:I11" si="0">IF(ABS((H4-G4)/G4)&lt;=0.1,1,0)</f>
        <v>1</v>
      </c>
      <c r="J4" s="172">
        <v>31</v>
      </c>
      <c r="K4" s="172">
        <v>839</v>
      </c>
      <c r="L4" s="172">
        <v>96</v>
      </c>
      <c r="M4" s="5">
        <f t="shared" ref="M4:M10" si="1">IF(L4&gt;=90,2,IF(L4&gt;=80,1,0))</f>
        <v>2</v>
      </c>
      <c r="N4" s="191">
        <v>905</v>
      </c>
      <c r="O4" s="5">
        <f t="shared" ref="O4:O9" si="2">IF(N4/D4&gt;=13,1,0)</f>
        <v>1</v>
      </c>
      <c r="P4" s="191">
        <v>880</v>
      </c>
      <c r="Q4" s="145" t="s">
        <v>210</v>
      </c>
      <c r="R4" s="176"/>
      <c r="S4" s="5"/>
      <c r="T4" s="176"/>
      <c r="U4" s="5">
        <f t="shared" ref="U4:U11" si="3">IF(T4&gt;=90,2,IF(T4&gt;=80,1,0))</f>
        <v>0</v>
      </c>
      <c r="V4" s="191">
        <v>23076</v>
      </c>
      <c r="W4" s="6">
        <f t="shared" ref="W4:W10" si="4">ROUND($V4/($H4-$E4)/13,2)</f>
        <v>2.91</v>
      </c>
      <c r="X4" s="5">
        <f>IF(V4/(H4-E4)/13&gt;=2.5,1,0)</f>
        <v>1</v>
      </c>
      <c r="Y4" s="191">
        <v>14637</v>
      </c>
      <c r="Z4" s="5">
        <f>IF(Y4/H4&gt;=6,1,0)</f>
        <v>1</v>
      </c>
      <c r="AA4" s="191">
        <v>98</v>
      </c>
      <c r="AB4" s="5">
        <f t="shared" ref="AB4:AB10" si="5">IF(AA4&gt;=90,2,IF(AA4&gt;=80,1,0))</f>
        <v>2</v>
      </c>
      <c r="AC4" s="191">
        <v>92</v>
      </c>
      <c r="AD4" s="5">
        <f t="shared" ref="AD4:AD9" si="6">IF(AC4&gt;=90,2,IF(AC4&gt;=80,1,0))</f>
        <v>2</v>
      </c>
      <c r="AE4" s="191">
        <v>4687</v>
      </c>
      <c r="AF4" s="6">
        <f t="shared" ref="AF4:AF10" si="7">AE4/K4</f>
        <v>5.5864123957091776</v>
      </c>
      <c r="AG4" s="5">
        <f t="shared" ref="AG4:AG11" si="8">IF(AF4&gt;12,3,IF(AF4&gt;4,2,IF(AF4&gt;1,1,0)))</f>
        <v>2</v>
      </c>
      <c r="AH4" s="191">
        <v>3848</v>
      </c>
      <c r="AI4" s="7">
        <f t="shared" ref="AI4:AI10" si="9">AH4/H4</f>
        <v>4.9780077619663645</v>
      </c>
      <c r="AJ4" s="5">
        <f>IF(AI4&gt;=4,2,IF(AI4&gt;1,1,0))</f>
        <v>2</v>
      </c>
      <c r="AK4" s="191">
        <v>2182</v>
      </c>
      <c r="AL4" s="7">
        <f t="shared" ref="AL4:AL10" si="10">AK4/C4</f>
        <v>34.634920634920633</v>
      </c>
      <c r="AM4" s="5">
        <f t="shared" ref="AM4:AM10" si="11">IF(AL4&gt;23,3,IF(AL4&gt;12,2,IF(AL4&gt;4,1,0)))</f>
        <v>3</v>
      </c>
      <c r="AN4" s="107">
        <f t="shared" ref="AN4:AN10" si="12">I4+M4+O4+S4+U4+X4+Z4+AB4+AD4+AG4+AJ4+AM4</f>
        <v>17</v>
      </c>
      <c r="AO4" s="107">
        <f>ROUND(AN4/$AN$2*100,0)</f>
        <v>94</v>
      </c>
      <c r="AP4" s="104" t="str">
        <f t="shared" ref="AP4:AP11" si="13">IF(AND(OR($B$3="октябрь",$B$3="декабрь",$B$3="март",$B$3="май"),Q4="четверть"),"выставляются","нет")</f>
        <v>нет</v>
      </c>
      <c r="AQ4" s="104" t="str">
        <f t="shared" ref="AQ4:AQ11" si="14">IF(AND(OR($B$3="ноябрь",$B$3="февраль",$B$3="май"),$Q4="триместр"),"выставляются","нет")</f>
        <v>нет</v>
      </c>
      <c r="AR4" s="104" t="str">
        <f t="shared" ref="AR4:AR11" si="15">IF(AND(OR($B$3="декабрь",$B$3="май"),$Q4="полугодие"),"выставляются","нет")</f>
        <v>нет</v>
      </c>
    </row>
    <row r="5" spans="1:44" ht="29.1" customHeight="1">
      <c r="A5" s="30">
        <v>5</v>
      </c>
      <c r="B5" s="17" t="s">
        <v>25</v>
      </c>
      <c r="C5" s="172" t="s">
        <v>335</v>
      </c>
      <c r="D5" s="79">
        <v>11</v>
      </c>
      <c r="E5" s="79">
        <v>18</v>
      </c>
      <c r="F5" s="79">
        <v>94</v>
      </c>
      <c r="G5" s="86">
        <v>95</v>
      </c>
      <c r="H5" s="172" t="s">
        <v>257</v>
      </c>
      <c r="I5" s="5">
        <f t="shared" si="0"/>
        <v>1</v>
      </c>
      <c r="J5" s="172" t="s">
        <v>315</v>
      </c>
      <c r="K5" s="172" t="s">
        <v>544</v>
      </c>
      <c r="L5" s="172" t="s">
        <v>257</v>
      </c>
      <c r="M5" s="5">
        <f t="shared" si="1"/>
        <v>2</v>
      </c>
      <c r="N5" s="191" t="s">
        <v>346</v>
      </c>
      <c r="O5" s="5">
        <f t="shared" si="2"/>
        <v>1</v>
      </c>
      <c r="P5" s="191">
        <v>370</v>
      </c>
      <c r="Q5" s="145" t="s">
        <v>210</v>
      </c>
      <c r="R5" s="144"/>
      <c r="S5" s="5"/>
      <c r="T5" s="144"/>
      <c r="U5" s="5">
        <f t="shared" si="3"/>
        <v>0</v>
      </c>
      <c r="V5" s="191">
        <v>6036</v>
      </c>
      <c r="W5" s="6">
        <f t="shared" si="4"/>
        <v>5.8</v>
      </c>
      <c r="X5" s="94">
        <f>IF(V5/(G5-D5)/13&gt;=1.5,1,0)</f>
        <v>1</v>
      </c>
      <c r="Y5" s="191">
        <v>2432</v>
      </c>
      <c r="Z5" s="94">
        <f>IF(Y5/G5&gt;=3,1,0)</f>
        <v>1</v>
      </c>
      <c r="AA5" s="191" t="s">
        <v>468</v>
      </c>
      <c r="AB5" s="5">
        <f t="shared" si="5"/>
        <v>2</v>
      </c>
      <c r="AC5" s="191" t="s">
        <v>470</v>
      </c>
      <c r="AD5" s="152">
        <f t="shared" si="6"/>
        <v>2</v>
      </c>
      <c r="AE5" s="191" t="s">
        <v>299</v>
      </c>
      <c r="AF5" s="6">
        <f t="shared" si="7"/>
        <v>1.8691588785046728E-2</v>
      </c>
      <c r="AG5" s="5">
        <f t="shared" si="8"/>
        <v>0</v>
      </c>
      <c r="AH5" s="191" t="s">
        <v>273</v>
      </c>
      <c r="AI5" s="7">
        <f t="shared" si="9"/>
        <v>0</v>
      </c>
      <c r="AJ5" s="152">
        <f>AI5/H5</f>
        <v>0</v>
      </c>
      <c r="AK5" s="191" t="s">
        <v>549</v>
      </c>
      <c r="AL5" s="7">
        <f t="shared" si="10"/>
        <v>29.103448275862068</v>
      </c>
      <c r="AM5" s="5">
        <f t="shared" si="11"/>
        <v>3</v>
      </c>
      <c r="AN5" s="107">
        <f t="shared" si="12"/>
        <v>13</v>
      </c>
      <c r="AO5" s="110">
        <f>ROUND(AN5/($AN$2-$AD$2-$AJ$2)*100,0)</f>
        <v>93</v>
      </c>
      <c r="AP5" s="104" t="str">
        <f t="shared" si="13"/>
        <v>нет</v>
      </c>
      <c r="AQ5" s="104" t="str">
        <f t="shared" si="14"/>
        <v>нет</v>
      </c>
      <c r="AR5" s="104" t="str">
        <f t="shared" si="15"/>
        <v>нет</v>
      </c>
    </row>
    <row r="6" spans="1:44" ht="29.1" customHeight="1">
      <c r="A6" s="30">
        <v>4</v>
      </c>
      <c r="B6" s="17" t="s">
        <v>24</v>
      </c>
      <c r="C6" s="172">
        <v>69</v>
      </c>
      <c r="D6" s="79">
        <v>35</v>
      </c>
      <c r="E6" s="79">
        <v>167</v>
      </c>
      <c r="F6" s="79">
        <v>903</v>
      </c>
      <c r="G6" s="86">
        <v>903</v>
      </c>
      <c r="H6" s="172">
        <v>911</v>
      </c>
      <c r="I6" s="5">
        <f t="shared" si="0"/>
        <v>1</v>
      </c>
      <c r="J6" s="172">
        <v>35</v>
      </c>
      <c r="K6" s="191">
        <v>1073</v>
      </c>
      <c r="L6" s="172">
        <v>90</v>
      </c>
      <c r="M6" s="5">
        <f t="shared" si="1"/>
        <v>2</v>
      </c>
      <c r="N6" s="191">
        <v>1097</v>
      </c>
      <c r="O6" s="5">
        <f t="shared" si="2"/>
        <v>1</v>
      </c>
      <c r="P6" s="191">
        <v>981</v>
      </c>
      <c r="Q6" s="145" t="s">
        <v>210</v>
      </c>
      <c r="R6" s="144"/>
      <c r="S6" s="5"/>
      <c r="T6" s="144"/>
      <c r="U6" s="5">
        <f t="shared" si="3"/>
        <v>0</v>
      </c>
      <c r="V6" s="191">
        <v>27219</v>
      </c>
      <c r="W6" s="6">
        <f t="shared" si="4"/>
        <v>2.81</v>
      </c>
      <c r="X6" s="5">
        <f>IF(V6/(H6-E6)/13&gt;=2.5,1,0)</f>
        <v>1</v>
      </c>
      <c r="Y6" s="191">
        <v>16357</v>
      </c>
      <c r="Z6" s="5">
        <f>IF(Y6/H6&gt;=6,1,0)</f>
        <v>1</v>
      </c>
      <c r="AA6" s="191">
        <v>96</v>
      </c>
      <c r="AB6" s="5">
        <f t="shared" si="5"/>
        <v>2</v>
      </c>
      <c r="AC6" s="191">
        <v>87</v>
      </c>
      <c r="AD6" s="5">
        <f t="shared" si="6"/>
        <v>1</v>
      </c>
      <c r="AE6" s="191">
        <v>6509</v>
      </c>
      <c r="AF6" s="6">
        <f t="shared" si="7"/>
        <v>6.0661696178937561</v>
      </c>
      <c r="AG6" s="5">
        <f t="shared" si="8"/>
        <v>2</v>
      </c>
      <c r="AH6" s="191">
        <v>1953</v>
      </c>
      <c r="AI6" s="7">
        <f t="shared" si="9"/>
        <v>2.1437980241492864</v>
      </c>
      <c r="AJ6" s="5">
        <f t="shared" ref="AJ6:AJ11" si="16">IF(AI6&gt;=4,2,IF(AI6&gt;1,1,0))</f>
        <v>1</v>
      </c>
      <c r="AK6" s="191">
        <v>2802</v>
      </c>
      <c r="AL6" s="7">
        <f t="shared" si="10"/>
        <v>40.608695652173914</v>
      </c>
      <c r="AM6" s="5">
        <f t="shared" si="11"/>
        <v>3</v>
      </c>
      <c r="AN6" s="107">
        <f t="shared" si="12"/>
        <v>15</v>
      </c>
      <c r="AO6" s="107">
        <f t="shared" ref="AO6:AO11" si="17">ROUND(AN6/$AN$2*100,0)</f>
        <v>83</v>
      </c>
      <c r="AP6" s="104" t="str">
        <f t="shared" si="13"/>
        <v>нет</v>
      </c>
      <c r="AQ6" s="104" t="str">
        <f t="shared" si="14"/>
        <v>нет</v>
      </c>
      <c r="AR6" s="104" t="str">
        <f t="shared" si="15"/>
        <v>нет</v>
      </c>
    </row>
    <row r="7" spans="1:44" ht="29.1" customHeight="1">
      <c r="A7" s="30">
        <v>6</v>
      </c>
      <c r="B7" s="17" t="s">
        <v>26</v>
      </c>
      <c r="C7" s="172" t="s">
        <v>335</v>
      </c>
      <c r="D7" s="79">
        <v>11</v>
      </c>
      <c r="E7" s="79">
        <v>16</v>
      </c>
      <c r="F7" s="79">
        <v>107</v>
      </c>
      <c r="G7" s="86">
        <v>107</v>
      </c>
      <c r="H7" s="172" t="s">
        <v>544</v>
      </c>
      <c r="I7" s="5">
        <f t="shared" si="0"/>
        <v>1</v>
      </c>
      <c r="J7" s="172" t="s">
        <v>349</v>
      </c>
      <c r="K7" s="172" t="s">
        <v>329</v>
      </c>
      <c r="L7" s="172" t="s">
        <v>329</v>
      </c>
      <c r="M7" s="5">
        <f t="shared" si="1"/>
        <v>2</v>
      </c>
      <c r="N7" s="191">
        <v>1183</v>
      </c>
      <c r="O7" s="5">
        <f t="shared" si="2"/>
        <v>1</v>
      </c>
      <c r="P7" s="191">
        <v>570</v>
      </c>
      <c r="Q7" s="145" t="s">
        <v>210</v>
      </c>
      <c r="R7" s="144"/>
      <c r="S7" s="5"/>
      <c r="T7" s="144"/>
      <c r="U7" s="5">
        <f t="shared" si="3"/>
        <v>0</v>
      </c>
      <c r="V7" s="191">
        <v>4142</v>
      </c>
      <c r="W7" s="6">
        <f t="shared" si="4"/>
        <v>3.5</v>
      </c>
      <c r="X7" s="5">
        <f>IF(V7/(H7-E7)/13&gt;=2.5,1,0)</f>
        <v>1</v>
      </c>
      <c r="Y7" s="191">
        <v>1377</v>
      </c>
      <c r="Z7" s="5">
        <f>IF(Y7/H7&gt;=6,1,0)</f>
        <v>1</v>
      </c>
      <c r="AA7" s="191" t="s">
        <v>419</v>
      </c>
      <c r="AB7" s="5">
        <f t="shared" si="5"/>
        <v>2</v>
      </c>
      <c r="AC7" s="191" t="s">
        <v>468</v>
      </c>
      <c r="AD7" s="5">
        <f t="shared" si="6"/>
        <v>2</v>
      </c>
      <c r="AE7" s="191" t="s">
        <v>261</v>
      </c>
      <c r="AF7" s="6">
        <f t="shared" si="7"/>
        <v>3.8484848484848486</v>
      </c>
      <c r="AG7" s="5">
        <f t="shared" si="8"/>
        <v>1</v>
      </c>
      <c r="AH7" s="191" t="s">
        <v>548</v>
      </c>
      <c r="AI7" s="7">
        <f t="shared" si="9"/>
        <v>3.9252336448598131</v>
      </c>
      <c r="AJ7" s="5">
        <f t="shared" si="16"/>
        <v>1</v>
      </c>
      <c r="AK7" s="191">
        <v>1076</v>
      </c>
      <c r="AL7" s="7">
        <f t="shared" si="10"/>
        <v>37.103448275862071</v>
      </c>
      <c r="AM7" s="5">
        <f t="shared" si="11"/>
        <v>3</v>
      </c>
      <c r="AN7" s="107">
        <f t="shared" si="12"/>
        <v>15</v>
      </c>
      <c r="AO7" s="107">
        <f t="shared" si="17"/>
        <v>83</v>
      </c>
      <c r="AP7" s="104" t="str">
        <f t="shared" si="13"/>
        <v>нет</v>
      </c>
      <c r="AQ7" s="104" t="str">
        <f t="shared" si="14"/>
        <v>нет</v>
      </c>
      <c r="AR7" s="104" t="str">
        <f t="shared" si="15"/>
        <v>нет</v>
      </c>
    </row>
    <row r="8" spans="1:44" ht="29.1" customHeight="1">
      <c r="A8" s="30">
        <v>1</v>
      </c>
      <c r="B8" s="17" t="s">
        <v>230</v>
      </c>
      <c r="C8" s="172">
        <v>57</v>
      </c>
      <c r="D8" s="79">
        <v>35</v>
      </c>
      <c r="E8" s="79">
        <v>145</v>
      </c>
      <c r="F8" s="79">
        <v>707</v>
      </c>
      <c r="G8" s="86">
        <v>708</v>
      </c>
      <c r="H8" s="172">
        <v>711</v>
      </c>
      <c r="I8" s="5">
        <f t="shared" si="0"/>
        <v>1</v>
      </c>
      <c r="J8" s="172">
        <v>39</v>
      </c>
      <c r="K8" s="172">
        <v>937</v>
      </c>
      <c r="L8" s="172">
        <v>98</v>
      </c>
      <c r="M8" s="5">
        <f t="shared" si="1"/>
        <v>2</v>
      </c>
      <c r="N8" s="191">
        <v>1606</v>
      </c>
      <c r="O8" s="5">
        <f t="shared" si="2"/>
        <v>1</v>
      </c>
      <c r="P8" s="191">
        <v>996</v>
      </c>
      <c r="Q8" s="145" t="s">
        <v>210</v>
      </c>
      <c r="R8" s="144"/>
      <c r="S8" s="5"/>
      <c r="T8" s="144"/>
      <c r="U8" s="5">
        <f t="shared" si="3"/>
        <v>0</v>
      </c>
      <c r="V8" s="191">
        <v>22234</v>
      </c>
      <c r="W8" s="6">
        <f t="shared" si="4"/>
        <v>3.02</v>
      </c>
      <c r="X8" s="5">
        <f>IF(V8/(H8-E8)/13&gt;=2.5,1,0)</f>
        <v>1</v>
      </c>
      <c r="Y8" s="191">
        <v>15884</v>
      </c>
      <c r="Z8" s="5">
        <f>IF(Y8/H8&gt;=6,1,0)</f>
        <v>1</v>
      </c>
      <c r="AA8" s="191">
        <v>93</v>
      </c>
      <c r="AB8" s="5">
        <f t="shared" si="5"/>
        <v>2</v>
      </c>
      <c r="AC8" s="191">
        <v>89</v>
      </c>
      <c r="AD8" s="5">
        <f t="shared" si="6"/>
        <v>1</v>
      </c>
      <c r="AE8" s="191">
        <v>3589</v>
      </c>
      <c r="AF8" s="6">
        <f t="shared" si="7"/>
        <v>3.8303094983991461</v>
      </c>
      <c r="AG8" s="5">
        <f t="shared" si="8"/>
        <v>1</v>
      </c>
      <c r="AH8" s="191">
        <v>1867</v>
      </c>
      <c r="AI8" s="7">
        <f t="shared" si="9"/>
        <v>2.6258790436005626</v>
      </c>
      <c r="AJ8" s="5">
        <f t="shared" si="16"/>
        <v>1</v>
      </c>
      <c r="AK8" s="191">
        <v>2686</v>
      </c>
      <c r="AL8" s="7">
        <f t="shared" si="10"/>
        <v>47.122807017543863</v>
      </c>
      <c r="AM8" s="5">
        <f t="shared" si="11"/>
        <v>3</v>
      </c>
      <c r="AN8" s="107">
        <f t="shared" si="12"/>
        <v>14</v>
      </c>
      <c r="AO8" s="107">
        <f t="shared" si="17"/>
        <v>78</v>
      </c>
      <c r="AP8" s="104" t="str">
        <f t="shared" si="13"/>
        <v>нет</v>
      </c>
      <c r="AQ8" s="104" t="str">
        <f t="shared" si="14"/>
        <v>нет</v>
      </c>
      <c r="AR8" s="104" t="str">
        <f t="shared" si="15"/>
        <v>нет</v>
      </c>
    </row>
    <row r="9" spans="1:44" ht="29.1" customHeight="1">
      <c r="A9" s="30">
        <v>7</v>
      </c>
      <c r="B9" s="17" t="s">
        <v>27</v>
      </c>
      <c r="C9" s="172" t="s">
        <v>349</v>
      </c>
      <c r="D9" s="79">
        <v>9</v>
      </c>
      <c r="E9" s="79">
        <v>9</v>
      </c>
      <c r="F9" s="79">
        <v>44</v>
      </c>
      <c r="G9" s="86">
        <v>44</v>
      </c>
      <c r="H9" s="172" t="s">
        <v>266</v>
      </c>
      <c r="I9" s="5">
        <f t="shared" si="0"/>
        <v>1</v>
      </c>
      <c r="J9" s="172" t="s">
        <v>315</v>
      </c>
      <c r="K9" s="172" t="s">
        <v>545</v>
      </c>
      <c r="L9" s="172" t="s">
        <v>256</v>
      </c>
      <c r="M9" s="5">
        <f t="shared" si="1"/>
        <v>2</v>
      </c>
      <c r="N9" s="191" t="s">
        <v>546</v>
      </c>
      <c r="O9" s="5">
        <f t="shared" si="2"/>
        <v>1</v>
      </c>
      <c r="P9" s="191">
        <v>364</v>
      </c>
      <c r="Q9" s="145" t="s">
        <v>210</v>
      </c>
      <c r="R9" s="144"/>
      <c r="S9" s="5"/>
      <c r="T9" s="144"/>
      <c r="U9" s="5">
        <f t="shared" si="3"/>
        <v>0</v>
      </c>
      <c r="V9" s="191">
        <v>2780</v>
      </c>
      <c r="W9" s="6">
        <f t="shared" si="4"/>
        <v>6.11</v>
      </c>
      <c r="X9" s="5">
        <f>IF(V9/(H9-E9)/13&gt;=2.5,1,0)</f>
        <v>1</v>
      </c>
      <c r="Y9" s="191">
        <v>604</v>
      </c>
      <c r="Z9" s="5">
        <f>IF(Y9/H9&gt;=6,1,0)</f>
        <v>1</v>
      </c>
      <c r="AA9" s="191" t="s">
        <v>329</v>
      </c>
      <c r="AB9" s="5">
        <f t="shared" si="5"/>
        <v>2</v>
      </c>
      <c r="AC9" s="191" t="s">
        <v>329</v>
      </c>
      <c r="AD9" s="5">
        <f t="shared" si="6"/>
        <v>2</v>
      </c>
      <c r="AE9" s="191" t="s">
        <v>547</v>
      </c>
      <c r="AF9" s="6">
        <f t="shared" si="7"/>
        <v>3.0724637681159419</v>
      </c>
      <c r="AG9" s="5">
        <f t="shared" si="8"/>
        <v>1</v>
      </c>
      <c r="AH9" s="191" t="s">
        <v>396</v>
      </c>
      <c r="AI9" s="7">
        <f t="shared" si="9"/>
        <v>0.40909090909090912</v>
      </c>
      <c r="AJ9" s="5">
        <f t="shared" si="16"/>
        <v>0</v>
      </c>
      <c r="AK9" s="191" t="s">
        <v>550</v>
      </c>
      <c r="AL9" s="7">
        <f t="shared" si="10"/>
        <v>22.368421052631579</v>
      </c>
      <c r="AM9" s="5">
        <f t="shared" si="11"/>
        <v>2</v>
      </c>
      <c r="AN9" s="107">
        <f t="shared" si="12"/>
        <v>13</v>
      </c>
      <c r="AO9" s="107">
        <f t="shared" si="17"/>
        <v>72</v>
      </c>
      <c r="AP9" s="104" t="str">
        <f t="shared" si="13"/>
        <v>нет</v>
      </c>
      <c r="AQ9" s="104" t="str">
        <f t="shared" si="14"/>
        <v>нет</v>
      </c>
      <c r="AR9" s="104" t="str">
        <f t="shared" si="15"/>
        <v>нет</v>
      </c>
    </row>
    <row r="10" spans="1:44" ht="29.1" customHeight="1">
      <c r="A10" s="30">
        <v>2</v>
      </c>
      <c r="B10" s="17" t="s">
        <v>229</v>
      </c>
      <c r="C10" s="172">
        <v>14</v>
      </c>
      <c r="D10" s="79">
        <v>7</v>
      </c>
      <c r="E10" s="79">
        <v>36</v>
      </c>
      <c r="F10" s="79">
        <v>126</v>
      </c>
      <c r="G10" s="86">
        <v>125</v>
      </c>
      <c r="H10" s="172">
        <v>126</v>
      </c>
      <c r="I10" s="5">
        <f t="shared" si="0"/>
        <v>1</v>
      </c>
      <c r="J10" s="172">
        <v>7</v>
      </c>
      <c r="K10" s="172">
        <v>123</v>
      </c>
      <c r="L10" s="172">
        <v>70</v>
      </c>
      <c r="M10" s="5">
        <f t="shared" si="1"/>
        <v>0</v>
      </c>
      <c r="N10" s="191">
        <v>127</v>
      </c>
      <c r="O10" s="39">
        <f>IF(N10/D10&gt;=6,1,0)</f>
        <v>1</v>
      </c>
      <c r="P10" s="191">
        <v>149</v>
      </c>
      <c r="Q10" s="145" t="s">
        <v>210</v>
      </c>
      <c r="R10" s="144"/>
      <c r="S10" s="5"/>
      <c r="T10" s="144"/>
      <c r="U10" s="5">
        <f t="shared" si="3"/>
        <v>0</v>
      </c>
      <c r="V10" s="191">
        <v>3919</v>
      </c>
      <c r="W10" s="6">
        <f t="shared" si="4"/>
        <v>3.35</v>
      </c>
      <c r="X10" s="5">
        <f>IF(V10/(H10-E10)/13&gt;=2.5,1,0)</f>
        <v>1</v>
      </c>
      <c r="Y10" s="191">
        <v>2204</v>
      </c>
      <c r="Z10" s="5">
        <f>IF(Y10/H10&gt;=6,1,0)</f>
        <v>1</v>
      </c>
      <c r="AA10" s="191">
        <v>99</v>
      </c>
      <c r="AB10" s="5">
        <f t="shared" si="5"/>
        <v>2</v>
      </c>
      <c r="AC10" s="191">
        <v>96</v>
      </c>
      <c r="AD10" s="39">
        <f>IF(AC10&gt;=70,2,IF(AC10&gt;=60,1,0))</f>
        <v>2</v>
      </c>
      <c r="AE10" s="191">
        <v>20</v>
      </c>
      <c r="AF10" s="6">
        <f t="shared" si="7"/>
        <v>0.16260162601626016</v>
      </c>
      <c r="AG10" s="5">
        <f t="shared" si="8"/>
        <v>0</v>
      </c>
      <c r="AH10" s="191">
        <v>27</v>
      </c>
      <c r="AI10" s="7">
        <f t="shared" si="9"/>
        <v>0.21428571428571427</v>
      </c>
      <c r="AJ10" s="5">
        <f t="shared" si="16"/>
        <v>0</v>
      </c>
      <c r="AK10" s="191">
        <v>169</v>
      </c>
      <c r="AL10" s="7">
        <f t="shared" si="10"/>
        <v>12.071428571428571</v>
      </c>
      <c r="AM10" s="5">
        <f t="shared" si="11"/>
        <v>2</v>
      </c>
      <c r="AN10" s="107">
        <f t="shared" si="12"/>
        <v>10</v>
      </c>
      <c r="AO10" s="107">
        <f t="shared" si="17"/>
        <v>56</v>
      </c>
      <c r="AP10" s="104" t="str">
        <f t="shared" si="13"/>
        <v>нет</v>
      </c>
      <c r="AQ10" s="104" t="str">
        <f t="shared" si="14"/>
        <v>нет</v>
      </c>
      <c r="AR10" s="104" t="str">
        <f t="shared" si="15"/>
        <v>нет</v>
      </c>
    </row>
    <row r="11" spans="1:44" s="40" customFormat="1" ht="29.1" customHeight="1">
      <c r="A11" s="30">
        <v>8</v>
      </c>
      <c r="B11" s="17" t="s">
        <v>126</v>
      </c>
      <c r="C11" s="73"/>
      <c r="D11" s="79">
        <v>2</v>
      </c>
      <c r="E11" s="79">
        <v>4</v>
      </c>
      <c r="F11" s="79">
        <v>5</v>
      </c>
      <c r="G11" s="86">
        <v>5</v>
      </c>
      <c r="H11" s="73"/>
      <c r="I11" s="5">
        <f t="shared" si="0"/>
        <v>0</v>
      </c>
      <c r="J11" s="73"/>
      <c r="K11" s="73"/>
      <c r="L11" s="73"/>
      <c r="M11" s="5"/>
      <c r="N11" s="73"/>
      <c r="O11" s="39"/>
      <c r="P11" s="73"/>
      <c r="Q11" s="145" t="s">
        <v>210</v>
      </c>
      <c r="R11" s="31"/>
      <c r="S11" s="5">
        <f>IF(R11&gt;=90,2,IF(R11&gt;=80,1,0))</f>
        <v>0</v>
      </c>
      <c r="T11" s="31"/>
      <c r="U11" s="5">
        <f t="shared" si="3"/>
        <v>0</v>
      </c>
      <c r="V11" s="73"/>
      <c r="W11" s="6"/>
      <c r="X11" s="5"/>
      <c r="Y11" s="73"/>
      <c r="Z11" s="5"/>
      <c r="AA11" s="73"/>
      <c r="AB11" s="5"/>
      <c r="AC11" s="73"/>
      <c r="AD11" s="39">
        <f>IF(AC11&gt;=70,2,IF(AC11&gt;=60,1,0))</f>
        <v>0</v>
      </c>
      <c r="AE11" s="73"/>
      <c r="AF11" s="7"/>
      <c r="AG11" s="5">
        <f t="shared" si="8"/>
        <v>0</v>
      </c>
      <c r="AH11" s="73"/>
      <c r="AI11" s="7"/>
      <c r="AJ11" s="5">
        <f t="shared" si="16"/>
        <v>0</v>
      </c>
      <c r="AK11" s="73"/>
      <c r="AL11" s="7"/>
      <c r="AM11" s="5"/>
      <c r="AN11" s="107">
        <f>I11+M11+O11+X11+Z11+AB11+AD11+AG11+AJ11+AM11+S11</f>
        <v>0</v>
      </c>
      <c r="AO11" s="107">
        <f t="shared" si="17"/>
        <v>0</v>
      </c>
      <c r="AP11" s="104" t="str">
        <f t="shared" si="13"/>
        <v>нет</v>
      </c>
      <c r="AQ11" s="104" t="str">
        <f t="shared" si="14"/>
        <v>нет</v>
      </c>
      <c r="AR11" s="104" t="str">
        <f t="shared" si="15"/>
        <v>нет</v>
      </c>
    </row>
    <row r="12" spans="1:44" ht="15.75">
      <c r="A12" s="24"/>
      <c r="B12" s="24"/>
      <c r="C12" s="24"/>
      <c r="D12" s="24"/>
      <c r="E12" s="24"/>
      <c r="F12" s="24"/>
      <c r="G12" s="28"/>
      <c r="H12" s="24"/>
      <c r="I12" s="24"/>
      <c r="J12" s="24"/>
      <c r="K12" s="24"/>
      <c r="L12" s="24"/>
      <c r="M12" s="24"/>
      <c r="N12" s="24"/>
      <c r="O12" s="24"/>
      <c r="P12" s="24"/>
      <c r="Q12" s="28"/>
      <c r="R12" s="24"/>
      <c r="T12" s="24"/>
      <c r="U12" s="28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</row>
    <row r="13" spans="1:44" ht="16.5" thickBot="1">
      <c r="A13" s="24"/>
      <c r="B13" s="24"/>
      <c r="C13" s="24" t="s">
        <v>131</v>
      </c>
      <c r="D13" s="24"/>
      <c r="E13" s="24"/>
      <c r="F13" s="24"/>
      <c r="G13" s="28"/>
      <c r="H13" s="24"/>
      <c r="I13" s="24"/>
      <c r="J13" s="24"/>
      <c r="K13" s="24"/>
      <c r="L13" s="24"/>
      <c r="M13" s="24"/>
      <c r="N13" s="24"/>
      <c r="O13" s="24"/>
      <c r="P13" s="24"/>
      <c r="Q13" s="28"/>
      <c r="R13" s="24"/>
      <c r="T13" s="24"/>
      <c r="U13" s="28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</row>
    <row r="14" spans="1:44" ht="16.5" thickBot="1">
      <c r="A14" s="24"/>
      <c r="B14" s="24"/>
      <c r="C14" s="24"/>
      <c r="D14" s="24"/>
      <c r="E14" s="24"/>
      <c r="F14" s="24"/>
      <c r="G14" s="28"/>
      <c r="H14" s="24"/>
      <c r="I14" s="24"/>
      <c r="J14" s="24"/>
      <c r="K14" s="24"/>
      <c r="L14" s="24"/>
      <c r="M14" s="24"/>
      <c r="N14" s="24"/>
      <c r="O14" s="24"/>
      <c r="P14" s="24"/>
      <c r="Q14" s="28"/>
      <c r="R14" s="24"/>
      <c r="T14" s="24"/>
      <c r="U14" s="28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259" t="s">
        <v>129</v>
      </c>
      <c r="AJ14" s="260"/>
      <c r="AK14" s="260"/>
      <c r="AL14" s="260"/>
      <c r="AM14" s="261"/>
      <c r="AN14" s="55">
        <f>AVERAGE(AN4:AN11)</f>
        <v>12.125</v>
      </c>
      <c r="AO14" s="50">
        <f>ROUND(AN14/$AN$2*100,0)</f>
        <v>67</v>
      </c>
    </row>
    <row r="15" spans="1:44" ht="15.75">
      <c r="A15" s="24"/>
      <c r="B15" s="24"/>
      <c r="C15" s="24"/>
      <c r="D15" s="24"/>
      <c r="E15" s="24"/>
      <c r="F15" s="24"/>
      <c r="G15" s="28"/>
      <c r="H15" s="24"/>
      <c r="I15" s="24"/>
      <c r="J15" s="24"/>
      <c r="K15" s="24"/>
      <c r="L15" s="24"/>
      <c r="M15" s="24"/>
      <c r="N15" s="24"/>
      <c r="O15" s="24"/>
      <c r="P15" s="24"/>
      <c r="Q15" s="28"/>
      <c r="R15" s="24"/>
      <c r="S15" s="24"/>
    </row>
    <row r="16" spans="1:44" ht="15.75">
      <c r="A16" s="24"/>
      <c r="B16" s="24"/>
      <c r="C16" s="24"/>
      <c r="D16" s="24"/>
      <c r="E16" s="24"/>
      <c r="F16" s="24"/>
      <c r="G16" s="28"/>
      <c r="H16" s="24"/>
      <c r="I16" s="24"/>
      <c r="J16" s="24"/>
      <c r="K16" s="24"/>
      <c r="L16" s="24"/>
      <c r="M16" s="24"/>
      <c r="N16" s="24"/>
      <c r="O16" s="24"/>
      <c r="P16" s="24"/>
      <c r="Q16" s="28"/>
      <c r="R16" s="24"/>
      <c r="S16" s="24"/>
    </row>
    <row r="17" spans="1:19" ht="15.75">
      <c r="A17" s="24"/>
      <c r="B17" s="24"/>
      <c r="C17" s="24"/>
      <c r="D17" s="24"/>
      <c r="E17" s="24"/>
      <c r="F17" s="24"/>
      <c r="G17" s="28"/>
      <c r="H17" s="24"/>
      <c r="I17" s="24"/>
      <c r="J17" s="24"/>
      <c r="K17" s="24"/>
      <c r="L17" s="24"/>
      <c r="M17" s="24"/>
      <c r="N17" s="24"/>
      <c r="O17" s="24"/>
      <c r="P17" s="24"/>
      <c r="Q17" s="28"/>
      <c r="R17" s="24"/>
      <c r="S17" s="24"/>
    </row>
    <row r="18" spans="1:19" ht="15.75">
      <c r="A18" s="24"/>
      <c r="B18" s="24"/>
      <c r="C18" s="24"/>
      <c r="D18" s="24"/>
      <c r="E18" s="24"/>
      <c r="F18" s="24"/>
      <c r="G18" s="28"/>
      <c r="H18" s="24"/>
      <c r="I18" s="24"/>
      <c r="J18" s="24"/>
      <c r="K18" s="24"/>
      <c r="L18" s="24"/>
      <c r="M18" s="24"/>
      <c r="N18" s="24"/>
      <c r="O18" s="24"/>
      <c r="P18" s="24"/>
      <c r="Q18" s="28"/>
      <c r="R18" s="24"/>
      <c r="S18" s="24"/>
    </row>
    <row r="19" spans="1:19" ht="15.75">
      <c r="A19" s="24"/>
      <c r="B19" s="24"/>
      <c r="C19" s="24"/>
      <c r="D19" s="24"/>
      <c r="E19" s="24"/>
      <c r="F19" s="24"/>
      <c r="G19" s="28"/>
      <c r="H19" s="24"/>
      <c r="I19" s="24"/>
      <c r="J19" s="24"/>
      <c r="K19" s="24"/>
      <c r="L19" s="24"/>
      <c r="M19" s="24"/>
      <c r="N19" s="24"/>
      <c r="O19" s="24"/>
      <c r="P19" s="24"/>
      <c r="Q19" s="28"/>
      <c r="R19" s="24"/>
      <c r="S19" s="24"/>
    </row>
    <row r="20" spans="1:19" ht="15.75">
      <c r="A20" s="24"/>
      <c r="B20" s="24"/>
      <c r="C20" s="24"/>
      <c r="D20" s="24"/>
      <c r="E20" s="24"/>
      <c r="F20" s="24"/>
      <c r="G20" s="28"/>
      <c r="H20" s="24"/>
      <c r="I20" s="24"/>
      <c r="J20" s="24"/>
      <c r="K20" s="24"/>
      <c r="L20" s="24"/>
      <c r="M20" s="24"/>
      <c r="N20" s="24"/>
      <c r="O20" s="24"/>
      <c r="P20" s="24"/>
      <c r="Q20" s="28"/>
      <c r="R20" s="24"/>
      <c r="S20" s="24"/>
    </row>
    <row r="21" spans="1:19" ht="15.75">
      <c r="A21" s="24"/>
      <c r="B21" s="24"/>
      <c r="C21" s="24"/>
      <c r="D21" s="24"/>
      <c r="E21" s="24"/>
      <c r="F21" s="24"/>
      <c r="G21" s="28"/>
      <c r="H21" s="24"/>
      <c r="I21" s="24"/>
      <c r="J21" s="24"/>
      <c r="K21" s="24"/>
      <c r="L21" s="24"/>
      <c r="M21" s="24"/>
      <c r="N21" s="24"/>
      <c r="O21" s="24"/>
      <c r="P21" s="24"/>
      <c r="Q21" s="28"/>
      <c r="R21" s="24"/>
      <c r="S21" s="24"/>
    </row>
    <row r="22" spans="1:19" ht="15.75">
      <c r="A22" s="24"/>
      <c r="B22" s="24"/>
      <c r="C22" s="24"/>
      <c r="D22" s="24"/>
      <c r="E22" s="24"/>
      <c r="F22" s="24"/>
      <c r="G22" s="28"/>
      <c r="H22" s="24"/>
      <c r="I22" s="24"/>
      <c r="J22" s="24"/>
      <c r="K22" s="24"/>
      <c r="L22" s="24"/>
      <c r="M22" s="24"/>
      <c r="N22" s="24"/>
      <c r="O22" s="24"/>
      <c r="P22" s="24"/>
      <c r="Q22" s="28"/>
      <c r="R22" s="24"/>
      <c r="S22" s="24"/>
    </row>
    <row r="23" spans="1:19" ht="15.75">
      <c r="A23" s="24"/>
      <c r="B23" s="24"/>
      <c r="C23" s="24"/>
      <c r="D23" s="24"/>
      <c r="E23" s="24"/>
      <c r="F23" s="24"/>
      <c r="G23" s="28"/>
      <c r="H23" s="24"/>
      <c r="I23" s="24"/>
      <c r="J23" s="24"/>
      <c r="K23" s="24"/>
      <c r="L23" s="24"/>
      <c r="M23" s="24"/>
      <c r="N23" s="24"/>
      <c r="O23" s="24"/>
      <c r="P23" s="24"/>
      <c r="Q23" s="28"/>
      <c r="R23" s="24"/>
      <c r="S23" s="24"/>
    </row>
    <row r="24" spans="1:19" ht="15.75">
      <c r="A24" s="24"/>
      <c r="B24" s="24"/>
      <c r="C24" s="24"/>
      <c r="D24" s="24"/>
      <c r="E24" s="24"/>
      <c r="F24" s="24"/>
      <c r="G24" s="28"/>
      <c r="H24" s="24"/>
      <c r="I24" s="24"/>
      <c r="J24" s="24"/>
      <c r="K24" s="24"/>
      <c r="L24" s="24"/>
      <c r="M24" s="24"/>
      <c r="N24" s="24"/>
      <c r="O24" s="24"/>
      <c r="P24" s="24"/>
      <c r="Q24" s="28"/>
      <c r="R24" s="24"/>
      <c r="S24" s="24"/>
    </row>
    <row r="25" spans="1:19" ht="15.75">
      <c r="A25" s="24"/>
      <c r="B25" s="24"/>
      <c r="C25" s="24"/>
      <c r="D25" s="24"/>
      <c r="E25" s="24"/>
      <c r="F25" s="24"/>
      <c r="G25" s="28"/>
      <c r="H25" s="24"/>
      <c r="I25" s="24"/>
      <c r="J25" s="24"/>
      <c r="K25" s="24"/>
      <c r="L25" s="24"/>
      <c r="M25" s="24"/>
      <c r="N25" s="24"/>
      <c r="O25" s="24"/>
      <c r="P25" s="24"/>
      <c r="Q25" s="28"/>
      <c r="R25" s="24"/>
      <c r="S25" s="24"/>
    </row>
    <row r="26" spans="1:19" ht="15.75">
      <c r="A26" s="24"/>
      <c r="B26" s="24"/>
      <c r="C26" s="24"/>
      <c r="D26" s="24"/>
      <c r="E26" s="24"/>
      <c r="F26" s="24"/>
      <c r="G26" s="28"/>
      <c r="H26" s="24"/>
      <c r="I26" s="24"/>
      <c r="J26" s="24"/>
      <c r="K26" s="24"/>
      <c r="L26" s="24"/>
      <c r="M26" s="24"/>
      <c r="N26" s="24"/>
      <c r="O26" s="24"/>
      <c r="P26" s="24"/>
      <c r="Q26" s="28"/>
      <c r="R26" s="24"/>
      <c r="S26" s="24"/>
    </row>
    <row r="27" spans="1:19" ht="15.75">
      <c r="A27" s="24"/>
      <c r="B27" s="24"/>
      <c r="C27" s="24"/>
      <c r="D27" s="24"/>
      <c r="E27" s="24"/>
      <c r="F27" s="24"/>
      <c r="G27" s="28"/>
      <c r="H27" s="24"/>
      <c r="I27" s="24"/>
      <c r="J27" s="24"/>
      <c r="K27" s="24"/>
      <c r="L27" s="24"/>
      <c r="M27" s="24"/>
      <c r="N27" s="24"/>
      <c r="O27" s="24"/>
      <c r="P27" s="24"/>
      <c r="Q27" s="28"/>
      <c r="R27" s="24"/>
      <c r="S27" s="24"/>
    </row>
    <row r="28" spans="1:19" ht="15.75">
      <c r="A28" s="24"/>
      <c r="B28" s="24"/>
      <c r="C28" s="24"/>
      <c r="D28" s="24"/>
      <c r="E28" s="24"/>
      <c r="F28" s="24"/>
      <c r="G28" s="28"/>
      <c r="H28" s="24"/>
      <c r="I28" s="24"/>
      <c r="J28" s="24"/>
      <c r="K28" s="24"/>
      <c r="L28" s="24"/>
      <c r="M28" s="24"/>
      <c r="N28" s="24"/>
      <c r="O28" s="24"/>
      <c r="P28" s="24"/>
      <c r="Q28" s="28"/>
      <c r="R28" s="24"/>
      <c r="S28" s="24"/>
    </row>
    <row r="29" spans="1:19" ht="15.75">
      <c r="A29" s="24"/>
      <c r="B29" s="24"/>
      <c r="C29" s="24"/>
      <c r="D29" s="24"/>
      <c r="E29" s="24"/>
      <c r="F29" s="24"/>
      <c r="G29" s="28"/>
      <c r="H29" s="24"/>
      <c r="I29" s="24"/>
      <c r="J29" s="24"/>
      <c r="K29" s="24"/>
      <c r="L29" s="24"/>
      <c r="M29" s="24"/>
      <c r="N29" s="24"/>
      <c r="O29" s="24"/>
      <c r="P29" s="24"/>
      <c r="Q29" s="28"/>
      <c r="R29" s="24"/>
      <c r="S29" s="24"/>
    </row>
    <row r="30" spans="1:19" ht="15.75">
      <c r="A30" s="24"/>
      <c r="B30" s="24"/>
      <c r="C30" s="24"/>
      <c r="D30" s="24"/>
      <c r="E30" s="24"/>
      <c r="F30" s="24"/>
      <c r="G30" s="28"/>
      <c r="H30" s="24"/>
      <c r="I30" s="24"/>
      <c r="J30" s="24"/>
      <c r="K30" s="24"/>
      <c r="L30" s="24"/>
      <c r="M30" s="24"/>
      <c r="N30" s="24"/>
      <c r="O30" s="24"/>
      <c r="P30" s="24"/>
      <c r="Q30" s="28"/>
      <c r="R30" s="24"/>
      <c r="S30" s="24"/>
    </row>
    <row r="31" spans="1:19" ht="15.75">
      <c r="A31" s="24"/>
      <c r="B31" s="24"/>
      <c r="C31" s="24"/>
      <c r="D31" s="24"/>
      <c r="E31" s="24"/>
      <c r="F31" s="24"/>
      <c r="G31" s="28"/>
      <c r="H31" s="24"/>
      <c r="I31" s="24"/>
      <c r="J31" s="24"/>
      <c r="K31" s="24"/>
      <c r="L31" s="24"/>
      <c r="M31" s="24"/>
      <c r="N31" s="24"/>
      <c r="O31" s="24"/>
      <c r="P31" s="24"/>
      <c r="Q31" s="28"/>
      <c r="R31" s="24"/>
      <c r="S31" s="24"/>
    </row>
    <row r="32" spans="1:19" ht="15.75">
      <c r="A32" s="24"/>
      <c r="B32" s="24"/>
      <c r="C32" s="24"/>
      <c r="D32" s="24"/>
      <c r="E32" s="24"/>
      <c r="F32" s="24"/>
      <c r="G32" s="28"/>
      <c r="H32" s="24"/>
      <c r="I32" s="24"/>
      <c r="J32" s="24"/>
      <c r="K32" s="24"/>
      <c r="L32" s="24"/>
      <c r="M32" s="24"/>
      <c r="N32" s="24"/>
      <c r="O32" s="24"/>
      <c r="P32" s="24"/>
      <c r="Q32" s="28"/>
      <c r="R32" s="24"/>
      <c r="S32" s="24"/>
    </row>
    <row r="33" spans="1:19" ht="15.75">
      <c r="A33" s="24"/>
      <c r="B33" s="24"/>
      <c r="C33" s="24"/>
      <c r="D33" s="24"/>
      <c r="E33" s="24"/>
      <c r="F33" s="24"/>
      <c r="G33" s="28"/>
      <c r="H33" s="24"/>
      <c r="I33" s="24"/>
      <c r="J33" s="24"/>
      <c r="K33" s="24"/>
      <c r="L33" s="24"/>
      <c r="M33" s="24"/>
      <c r="N33" s="24"/>
      <c r="O33" s="24"/>
      <c r="P33" s="24"/>
      <c r="Q33" s="28"/>
      <c r="R33" s="24"/>
      <c r="S33" s="24"/>
    </row>
    <row r="34" spans="1:19" ht="15.75">
      <c r="A34" s="24"/>
      <c r="B34" s="24"/>
      <c r="C34" s="24"/>
      <c r="D34" s="24"/>
      <c r="E34" s="24"/>
      <c r="F34" s="24"/>
      <c r="G34" s="28"/>
      <c r="H34" s="24"/>
      <c r="I34" s="24"/>
      <c r="J34" s="24"/>
      <c r="K34" s="24"/>
      <c r="L34" s="24"/>
      <c r="M34" s="24"/>
      <c r="N34" s="24"/>
      <c r="O34" s="24"/>
      <c r="P34" s="24"/>
      <c r="Q34" s="28"/>
      <c r="R34" s="24"/>
      <c r="S34" s="24"/>
    </row>
    <row r="35" spans="1:19" ht="15.75">
      <c r="A35" s="24"/>
      <c r="B35" s="24"/>
      <c r="C35" s="24"/>
      <c r="D35" s="24"/>
      <c r="E35" s="24"/>
      <c r="F35" s="24"/>
      <c r="G35" s="28"/>
      <c r="H35" s="24"/>
      <c r="I35" s="24"/>
      <c r="J35" s="24"/>
      <c r="K35" s="24"/>
      <c r="L35" s="24"/>
      <c r="M35" s="24"/>
      <c r="N35" s="24"/>
      <c r="O35" s="24"/>
      <c r="P35" s="24"/>
      <c r="Q35" s="28"/>
      <c r="R35" s="24"/>
      <c r="S35" s="24"/>
    </row>
    <row r="36" spans="1:19" ht="15.75">
      <c r="A36" s="24"/>
      <c r="B36" s="24"/>
      <c r="C36" s="24"/>
      <c r="D36" s="24"/>
      <c r="E36" s="24"/>
      <c r="F36" s="24"/>
      <c r="G36" s="28"/>
      <c r="H36" s="24"/>
      <c r="I36" s="24"/>
      <c r="J36" s="24"/>
      <c r="K36" s="24"/>
      <c r="L36" s="24"/>
      <c r="M36" s="24"/>
      <c r="N36" s="24"/>
      <c r="O36" s="24"/>
      <c r="P36" s="24"/>
      <c r="Q36" s="28"/>
      <c r="R36" s="24"/>
      <c r="S36" s="24"/>
    </row>
    <row r="37" spans="1:19" ht="15.75">
      <c r="A37" s="24"/>
      <c r="B37" s="24"/>
      <c r="C37" s="24"/>
      <c r="D37" s="24"/>
      <c r="E37" s="24"/>
      <c r="F37" s="24"/>
      <c r="G37" s="28"/>
      <c r="H37" s="24"/>
      <c r="I37" s="24"/>
      <c r="J37" s="24"/>
      <c r="K37" s="24"/>
      <c r="L37" s="24"/>
      <c r="M37" s="24"/>
      <c r="N37" s="24"/>
      <c r="O37" s="24"/>
      <c r="P37" s="24"/>
      <c r="Q37" s="28"/>
      <c r="R37" s="24"/>
      <c r="S37" s="24"/>
    </row>
    <row r="38" spans="1:19" ht="15.75">
      <c r="A38" s="24"/>
      <c r="B38" s="24"/>
      <c r="C38" s="24"/>
      <c r="D38" s="24"/>
      <c r="E38" s="24"/>
      <c r="F38" s="24"/>
      <c r="G38" s="28"/>
      <c r="H38" s="24"/>
      <c r="I38" s="24"/>
      <c r="J38" s="24"/>
      <c r="K38" s="24"/>
      <c r="L38" s="24"/>
      <c r="M38" s="24"/>
      <c r="N38" s="24"/>
      <c r="O38" s="24"/>
      <c r="P38" s="24"/>
      <c r="Q38" s="28"/>
      <c r="R38" s="24"/>
      <c r="S38" s="24"/>
    </row>
    <row r="39" spans="1:19" ht="15.75">
      <c r="A39" s="24"/>
      <c r="B39" s="24"/>
      <c r="C39" s="24"/>
      <c r="D39" s="24"/>
      <c r="E39" s="24"/>
      <c r="F39" s="24"/>
      <c r="G39" s="28"/>
      <c r="H39" s="24"/>
      <c r="I39" s="24"/>
      <c r="J39" s="24"/>
      <c r="K39" s="24"/>
      <c r="L39" s="24"/>
      <c r="M39" s="24"/>
      <c r="N39" s="24"/>
      <c r="O39" s="24"/>
      <c r="P39" s="24"/>
      <c r="Q39" s="28"/>
      <c r="R39" s="24"/>
      <c r="S39" s="24"/>
    </row>
    <row r="40" spans="1:19" ht="15.75">
      <c r="A40" s="24"/>
      <c r="B40" s="24"/>
      <c r="C40" s="24"/>
      <c r="D40" s="24"/>
      <c r="E40" s="24"/>
      <c r="F40" s="24"/>
      <c r="G40" s="28"/>
      <c r="H40" s="24"/>
      <c r="I40" s="24"/>
      <c r="J40" s="24"/>
      <c r="K40" s="24"/>
      <c r="L40" s="24"/>
      <c r="M40" s="24"/>
      <c r="N40" s="24"/>
      <c r="O40" s="24"/>
      <c r="P40" s="24"/>
      <c r="Q40" s="28"/>
      <c r="R40" s="24"/>
      <c r="S40" s="24"/>
    </row>
    <row r="41" spans="1:19" ht="15.75">
      <c r="A41" s="24"/>
      <c r="B41" s="24"/>
      <c r="C41" s="24"/>
      <c r="D41" s="24"/>
      <c r="E41" s="24"/>
      <c r="F41" s="24"/>
      <c r="G41" s="28"/>
      <c r="H41" s="24"/>
      <c r="I41" s="24"/>
      <c r="J41" s="24"/>
      <c r="K41" s="24"/>
      <c r="L41" s="24"/>
      <c r="M41" s="24"/>
      <c r="N41" s="24"/>
      <c r="O41" s="24"/>
      <c r="P41" s="24"/>
      <c r="Q41" s="28"/>
      <c r="R41" s="24"/>
      <c r="S41" s="24"/>
    </row>
    <row r="42" spans="1:19" ht="15.75">
      <c r="A42" s="24"/>
      <c r="B42" s="24"/>
      <c r="C42" s="24"/>
      <c r="D42" s="24"/>
      <c r="E42" s="24"/>
      <c r="F42" s="24"/>
      <c r="G42" s="28"/>
      <c r="H42" s="24"/>
      <c r="I42" s="24"/>
      <c r="J42" s="24"/>
      <c r="K42" s="24"/>
      <c r="L42" s="24"/>
      <c r="M42" s="24"/>
      <c r="N42" s="24"/>
      <c r="O42" s="24"/>
      <c r="P42" s="24"/>
      <c r="Q42" s="28"/>
      <c r="R42" s="24"/>
      <c r="S42" s="24"/>
    </row>
    <row r="43" spans="1:19" ht="15.75">
      <c r="A43" s="24"/>
      <c r="B43" s="24"/>
      <c r="C43" s="24"/>
      <c r="D43" s="24"/>
      <c r="E43" s="24"/>
      <c r="F43" s="24"/>
      <c r="G43" s="28"/>
      <c r="H43" s="24"/>
      <c r="I43" s="24"/>
      <c r="J43" s="24"/>
      <c r="K43" s="24"/>
      <c r="L43" s="24"/>
      <c r="M43" s="24"/>
      <c r="N43" s="24"/>
      <c r="O43" s="24"/>
      <c r="P43" s="24"/>
      <c r="Q43" s="28"/>
      <c r="R43" s="24"/>
      <c r="S43" s="24"/>
    </row>
    <row r="44" spans="1:19" ht="15.75">
      <c r="A44" s="24"/>
      <c r="B44" s="24"/>
      <c r="C44" s="24"/>
      <c r="D44" s="24"/>
      <c r="E44" s="24"/>
      <c r="F44" s="24"/>
      <c r="G44" s="28"/>
      <c r="H44" s="24"/>
      <c r="I44" s="24"/>
      <c r="J44" s="24"/>
      <c r="K44" s="24"/>
      <c r="L44" s="24"/>
      <c r="M44" s="24"/>
      <c r="N44" s="24"/>
      <c r="O44" s="24"/>
      <c r="P44" s="24"/>
      <c r="Q44" s="28"/>
      <c r="R44" s="24"/>
      <c r="S44" s="24"/>
    </row>
    <row r="45" spans="1:19" ht="15.75">
      <c r="A45" s="24"/>
      <c r="B45" s="24"/>
      <c r="C45" s="24"/>
      <c r="D45" s="24"/>
      <c r="E45" s="24"/>
      <c r="F45" s="24"/>
      <c r="G45" s="28"/>
      <c r="H45" s="24"/>
      <c r="I45" s="24"/>
      <c r="J45" s="24"/>
      <c r="K45" s="24"/>
      <c r="L45" s="24"/>
      <c r="M45" s="24"/>
      <c r="N45" s="24"/>
      <c r="O45" s="24"/>
      <c r="P45" s="24"/>
      <c r="Q45" s="28"/>
      <c r="R45" s="24"/>
      <c r="S45" s="24"/>
    </row>
    <row r="46" spans="1:19" ht="15.75">
      <c r="A46" s="24"/>
      <c r="B46" s="24"/>
      <c r="C46" s="24"/>
      <c r="D46" s="24"/>
      <c r="E46" s="24"/>
      <c r="F46" s="24"/>
      <c r="G46" s="28"/>
      <c r="H46" s="24"/>
      <c r="I46" s="24"/>
      <c r="J46" s="24"/>
      <c r="K46" s="24"/>
      <c r="L46" s="24"/>
      <c r="M46" s="24"/>
      <c r="N46" s="24"/>
      <c r="O46" s="24"/>
      <c r="P46" s="24"/>
      <c r="Q46" s="28"/>
      <c r="R46" s="24"/>
      <c r="S46" s="24"/>
    </row>
    <row r="47" spans="1:19" ht="15.75">
      <c r="A47" s="24"/>
      <c r="B47" s="24"/>
      <c r="C47" s="24"/>
      <c r="D47" s="24"/>
      <c r="E47" s="24"/>
      <c r="F47" s="24"/>
      <c r="G47" s="28"/>
      <c r="H47" s="24"/>
      <c r="I47" s="24"/>
      <c r="J47" s="24"/>
      <c r="K47" s="24"/>
      <c r="L47" s="24"/>
      <c r="M47" s="24"/>
      <c r="N47" s="24"/>
      <c r="O47" s="24"/>
      <c r="P47" s="24"/>
      <c r="Q47" s="28"/>
      <c r="R47" s="24"/>
      <c r="S47" s="24"/>
    </row>
    <row r="48" spans="1:19" ht="15.75">
      <c r="A48" s="24"/>
      <c r="B48" s="24"/>
      <c r="C48" s="24"/>
      <c r="D48" s="24"/>
      <c r="E48" s="24"/>
      <c r="F48" s="24"/>
      <c r="G48" s="28"/>
      <c r="H48" s="24"/>
      <c r="I48" s="24"/>
      <c r="J48" s="24"/>
      <c r="K48" s="24"/>
      <c r="L48" s="24"/>
      <c r="M48" s="24"/>
      <c r="N48" s="24"/>
      <c r="O48" s="24"/>
      <c r="P48" s="24"/>
      <c r="Q48" s="28"/>
      <c r="R48" s="24"/>
      <c r="S48" s="24"/>
    </row>
    <row r="49" spans="1:19" ht="15.75">
      <c r="A49" s="24"/>
      <c r="B49" s="24"/>
      <c r="C49" s="24"/>
      <c r="D49" s="24"/>
      <c r="E49" s="24"/>
      <c r="F49" s="24"/>
      <c r="G49" s="28"/>
      <c r="H49" s="24"/>
      <c r="I49" s="24"/>
      <c r="J49" s="24"/>
      <c r="K49" s="24"/>
      <c r="L49" s="24"/>
      <c r="M49" s="24"/>
      <c r="N49" s="24"/>
      <c r="O49" s="24"/>
      <c r="P49" s="24"/>
      <c r="Q49" s="28"/>
      <c r="R49" s="24"/>
      <c r="S49" s="24"/>
    </row>
    <row r="50" spans="1:19" ht="15.75">
      <c r="A50" s="24"/>
      <c r="B50" s="24"/>
      <c r="C50" s="24"/>
      <c r="D50" s="24"/>
      <c r="E50" s="24"/>
      <c r="F50" s="24"/>
      <c r="G50" s="28"/>
      <c r="H50" s="24"/>
      <c r="I50" s="24"/>
      <c r="J50" s="24"/>
      <c r="K50" s="24"/>
      <c r="L50" s="24"/>
      <c r="M50" s="24"/>
      <c r="N50" s="24"/>
      <c r="O50" s="24"/>
      <c r="P50" s="24"/>
      <c r="Q50" s="28"/>
      <c r="R50" s="24"/>
      <c r="S50" s="24"/>
    </row>
    <row r="51" spans="1:19" ht="15.75">
      <c r="A51" s="24"/>
      <c r="B51" s="24"/>
      <c r="C51" s="24"/>
      <c r="D51" s="24"/>
      <c r="E51" s="24"/>
      <c r="F51" s="24"/>
      <c r="G51" s="28"/>
      <c r="H51" s="24"/>
      <c r="I51" s="24"/>
      <c r="J51" s="24"/>
      <c r="K51" s="24"/>
      <c r="L51" s="24"/>
      <c r="M51" s="24"/>
      <c r="N51" s="24"/>
      <c r="O51" s="24"/>
      <c r="P51" s="24"/>
      <c r="Q51" s="28"/>
      <c r="R51" s="24"/>
      <c r="S51" s="24"/>
    </row>
    <row r="52" spans="1:19" ht="15.75">
      <c r="A52" s="24"/>
      <c r="B52" s="24"/>
      <c r="C52" s="24"/>
      <c r="D52" s="24"/>
      <c r="E52" s="24"/>
      <c r="F52" s="24"/>
      <c r="G52" s="28"/>
      <c r="H52" s="24"/>
      <c r="I52" s="24"/>
      <c r="J52" s="24"/>
      <c r="K52" s="24"/>
      <c r="L52" s="24"/>
      <c r="M52" s="24"/>
      <c r="N52" s="24"/>
      <c r="O52" s="24"/>
      <c r="P52" s="24"/>
      <c r="Q52" s="28"/>
      <c r="R52" s="24"/>
      <c r="S52" s="24"/>
    </row>
    <row r="53" spans="1:19" ht="15.75">
      <c r="A53" s="24"/>
      <c r="B53" s="24"/>
      <c r="C53" s="24"/>
      <c r="D53" s="24"/>
      <c r="E53" s="24"/>
      <c r="F53" s="24"/>
      <c r="G53" s="28"/>
      <c r="H53" s="24"/>
      <c r="I53" s="24"/>
      <c r="J53" s="24"/>
      <c r="K53" s="24"/>
      <c r="L53" s="24"/>
      <c r="M53" s="24"/>
      <c r="N53" s="24"/>
      <c r="O53" s="24"/>
      <c r="P53" s="24"/>
      <c r="Q53" s="28"/>
      <c r="R53" s="24"/>
      <c r="S53" s="24"/>
    </row>
    <row r="54" spans="1:19" ht="15.75">
      <c r="A54" s="24"/>
      <c r="B54" s="24"/>
      <c r="C54" s="24"/>
      <c r="D54" s="24"/>
      <c r="E54" s="24"/>
      <c r="F54" s="24"/>
      <c r="G54" s="28"/>
      <c r="H54" s="24"/>
      <c r="I54" s="24"/>
      <c r="J54" s="24"/>
      <c r="K54" s="24"/>
      <c r="L54" s="24"/>
      <c r="M54" s="24"/>
      <c r="N54" s="24"/>
      <c r="O54" s="24"/>
      <c r="P54" s="24"/>
      <c r="Q54" s="28"/>
      <c r="R54" s="24"/>
      <c r="S54" s="24"/>
    </row>
    <row r="55" spans="1:19" ht="15.75">
      <c r="A55" s="24"/>
      <c r="B55" s="24"/>
      <c r="C55" s="24"/>
      <c r="D55" s="24"/>
      <c r="E55" s="24"/>
      <c r="F55" s="24"/>
      <c r="G55" s="28"/>
      <c r="H55" s="24"/>
      <c r="I55" s="24"/>
      <c r="J55" s="24"/>
      <c r="K55" s="24"/>
      <c r="L55" s="24"/>
      <c r="M55" s="24"/>
      <c r="N55" s="24"/>
      <c r="O55" s="24"/>
      <c r="P55" s="24"/>
      <c r="Q55" s="28"/>
      <c r="R55" s="24"/>
      <c r="S55" s="24"/>
    </row>
    <row r="56" spans="1:19" ht="15.75">
      <c r="A56" s="24"/>
      <c r="B56" s="24"/>
      <c r="C56" s="24"/>
      <c r="D56" s="24"/>
      <c r="E56" s="24"/>
      <c r="F56" s="24"/>
      <c r="G56" s="28"/>
      <c r="H56" s="24"/>
      <c r="I56" s="24"/>
      <c r="J56" s="24"/>
      <c r="K56" s="24"/>
      <c r="L56" s="24"/>
      <c r="M56" s="24"/>
      <c r="N56" s="24"/>
      <c r="O56" s="24"/>
      <c r="P56" s="24"/>
      <c r="Q56" s="28"/>
      <c r="R56" s="24"/>
      <c r="S56" s="24"/>
    </row>
    <row r="57" spans="1:19" ht="15.75">
      <c r="A57" s="24"/>
      <c r="B57" s="24"/>
      <c r="C57" s="24"/>
      <c r="D57" s="24"/>
      <c r="E57" s="24"/>
      <c r="F57" s="24"/>
      <c r="G57" s="28"/>
      <c r="H57" s="24"/>
      <c r="I57" s="24"/>
      <c r="J57" s="24"/>
      <c r="K57" s="24"/>
      <c r="L57" s="24"/>
      <c r="M57" s="24"/>
      <c r="N57" s="24"/>
      <c r="O57" s="24"/>
      <c r="P57" s="24"/>
      <c r="Q57" s="28"/>
      <c r="R57" s="24"/>
      <c r="S57" s="24"/>
    </row>
    <row r="58" spans="1:19" ht="15.75">
      <c r="A58" s="24"/>
      <c r="B58" s="24"/>
      <c r="C58" s="24"/>
      <c r="D58" s="24"/>
      <c r="E58" s="24"/>
      <c r="F58" s="24"/>
      <c r="G58" s="28"/>
      <c r="H58" s="24"/>
      <c r="I58" s="24"/>
      <c r="J58" s="24"/>
      <c r="K58" s="24"/>
      <c r="L58" s="24"/>
      <c r="M58" s="24"/>
      <c r="N58" s="24"/>
      <c r="O58" s="24"/>
      <c r="P58" s="24"/>
      <c r="Q58" s="28"/>
      <c r="R58" s="24"/>
      <c r="S58" s="24"/>
    </row>
    <row r="59" spans="1:19" ht="15.75">
      <c r="A59" s="24"/>
      <c r="B59" s="24"/>
      <c r="C59" s="24"/>
      <c r="D59" s="24"/>
      <c r="E59" s="24"/>
      <c r="F59" s="24"/>
      <c r="G59" s="28"/>
      <c r="H59" s="24"/>
      <c r="I59" s="24"/>
      <c r="J59" s="24"/>
      <c r="K59" s="24"/>
      <c r="L59" s="24"/>
      <c r="M59" s="24"/>
      <c r="N59" s="24"/>
      <c r="O59" s="24"/>
      <c r="P59" s="24"/>
      <c r="Q59" s="28"/>
      <c r="R59" s="24"/>
      <c r="S59" s="24"/>
    </row>
    <row r="60" spans="1:19" ht="15.75">
      <c r="A60" s="24"/>
      <c r="B60" s="24"/>
      <c r="C60" s="24"/>
      <c r="D60" s="24"/>
      <c r="E60" s="24"/>
      <c r="F60" s="24"/>
      <c r="G60" s="28"/>
      <c r="H60" s="24"/>
      <c r="I60" s="24"/>
      <c r="J60" s="24"/>
      <c r="K60" s="24"/>
      <c r="L60" s="24"/>
      <c r="M60" s="24"/>
      <c r="N60" s="24"/>
      <c r="O60" s="24"/>
      <c r="P60" s="24"/>
      <c r="Q60" s="28"/>
      <c r="R60" s="24"/>
      <c r="S60" s="24"/>
    </row>
    <row r="61" spans="1:19" ht="15.75">
      <c r="A61" s="24"/>
      <c r="B61" s="24"/>
      <c r="C61" s="24"/>
      <c r="D61" s="24"/>
      <c r="E61" s="24"/>
      <c r="F61" s="24"/>
      <c r="G61" s="28"/>
      <c r="H61" s="24"/>
      <c r="I61" s="24"/>
      <c r="J61" s="24"/>
      <c r="K61" s="24"/>
      <c r="L61" s="24"/>
      <c r="M61" s="24"/>
      <c r="N61" s="24"/>
      <c r="O61" s="24"/>
      <c r="P61" s="24"/>
      <c r="Q61" s="28"/>
      <c r="R61" s="24"/>
      <c r="S61" s="24"/>
    </row>
    <row r="62" spans="1:19" ht="15.75">
      <c r="A62" s="24"/>
      <c r="B62" s="24"/>
      <c r="C62" s="24"/>
      <c r="D62" s="24"/>
      <c r="E62" s="24"/>
      <c r="F62" s="24"/>
      <c r="G62" s="28"/>
      <c r="H62" s="24"/>
      <c r="I62" s="24"/>
      <c r="J62" s="24"/>
      <c r="K62" s="24"/>
      <c r="L62" s="24"/>
      <c r="M62" s="24"/>
      <c r="N62" s="24"/>
      <c r="O62" s="24"/>
      <c r="P62" s="24"/>
      <c r="Q62" s="28"/>
      <c r="R62" s="24"/>
      <c r="S62" s="24"/>
    </row>
    <row r="63" spans="1:19" ht="15.75">
      <c r="A63" s="24"/>
      <c r="B63" s="24"/>
      <c r="C63" s="24"/>
      <c r="D63" s="24"/>
      <c r="E63" s="24"/>
      <c r="F63" s="24"/>
      <c r="G63" s="28"/>
      <c r="H63" s="24"/>
      <c r="I63" s="24"/>
      <c r="J63" s="24"/>
      <c r="K63" s="24"/>
      <c r="L63" s="24"/>
      <c r="M63" s="24"/>
      <c r="N63" s="24"/>
      <c r="O63" s="24"/>
      <c r="P63" s="24"/>
      <c r="Q63" s="28"/>
      <c r="R63" s="24"/>
      <c r="S63" s="24"/>
    </row>
    <row r="64" spans="1:19" ht="15.75">
      <c r="A64" s="24"/>
      <c r="B64" s="24"/>
      <c r="C64" s="24"/>
      <c r="D64" s="24"/>
      <c r="E64" s="24"/>
      <c r="F64" s="24"/>
      <c r="G64" s="28"/>
      <c r="H64" s="24"/>
      <c r="I64" s="24"/>
      <c r="J64" s="24"/>
      <c r="K64" s="24"/>
      <c r="L64" s="24"/>
      <c r="M64" s="24"/>
      <c r="N64" s="24"/>
      <c r="O64" s="24"/>
      <c r="P64" s="24"/>
      <c r="Q64" s="28"/>
      <c r="R64" s="24"/>
      <c r="S64" s="24"/>
    </row>
    <row r="65" spans="1:19" ht="15.75">
      <c r="A65" s="24"/>
      <c r="B65" s="24"/>
      <c r="C65" s="24"/>
      <c r="D65" s="24"/>
      <c r="E65" s="24"/>
      <c r="F65" s="24"/>
      <c r="G65" s="28"/>
      <c r="H65" s="24"/>
      <c r="I65" s="24"/>
      <c r="J65" s="24"/>
      <c r="K65" s="24"/>
      <c r="L65" s="24"/>
      <c r="M65" s="24"/>
      <c r="N65" s="24"/>
      <c r="O65" s="24"/>
      <c r="P65" s="24"/>
      <c r="Q65" s="28"/>
      <c r="R65" s="24"/>
      <c r="S65" s="24"/>
    </row>
    <row r="66" spans="1:19" ht="15.75">
      <c r="A66" s="24"/>
      <c r="B66" s="24"/>
      <c r="C66" s="24"/>
      <c r="D66" s="24"/>
      <c r="E66" s="24"/>
      <c r="F66" s="24"/>
      <c r="G66" s="28"/>
      <c r="H66" s="24"/>
      <c r="I66" s="24"/>
      <c r="J66" s="24"/>
      <c r="K66" s="24"/>
      <c r="L66" s="24"/>
      <c r="M66" s="24"/>
      <c r="N66" s="24"/>
      <c r="O66" s="24"/>
      <c r="P66" s="24"/>
      <c r="Q66" s="28"/>
      <c r="R66" s="24"/>
      <c r="S66" s="24"/>
    </row>
    <row r="67" spans="1:19" ht="15.75">
      <c r="A67" s="24"/>
      <c r="B67" s="24"/>
      <c r="C67" s="24"/>
      <c r="D67" s="24"/>
      <c r="E67" s="24"/>
      <c r="F67" s="24"/>
      <c r="G67" s="28"/>
      <c r="H67" s="24"/>
      <c r="I67" s="24"/>
      <c r="J67" s="24"/>
      <c r="K67" s="24"/>
      <c r="L67" s="24"/>
      <c r="M67" s="24"/>
      <c r="N67" s="24"/>
      <c r="O67" s="24"/>
      <c r="P67" s="24"/>
      <c r="Q67" s="28"/>
      <c r="R67" s="24"/>
      <c r="S67" s="24"/>
    </row>
    <row r="68" spans="1:19" ht="15.75">
      <c r="A68" s="24"/>
      <c r="B68" s="24"/>
      <c r="C68" s="24"/>
      <c r="D68" s="24"/>
      <c r="E68" s="24"/>
      <c r="F68" s="24"/>
      <c r="G68" s="28"/>
      <c r="H68" s="24"/>
      <c r="I68" s="24"/>
      <c r="J68" s="24"/>
      <c r="K68" s="24"/>
      <c r="L68" s="24"/>
      <c r="M68" s="24"/>
      <c r="N68" s="24"/>
      <c r="O68" s="24"/>
      <c r="P68" s="24"/>
      <c r="Q68" s="28"/>
      <c r="R68" s="24"/>
      <c r="S68" s="24"/>
    </row>
    <row r="69" spans="1:19" ht="15.75">
      <c r="A69" s="24"/>
      <c r="B69" s="24"/>
      <c r="C69" s="24"/>
      <c r="D69" s="24"/>
      <c r="E69" s="24"/>
      <c r="F69" s="24"/>
      <c r="G69" s="28"/>
      <c r="H69" s="24"/>
      <c r="I69" s="24"/>
      <c r="J69" s="24"/>
      <c r="K69" s="24"/>
      <c r="L69" s="24"/>
      <c r="M69" s="24"/>
      <c r="N69" s="24"/>
      <c r="O69" s="24"/>
      <c r="P69" s="24"/>
      <c r="Q69" s="28"/>
      <c r="R69" s="24"/>
      <c r="S69" s="24"/>
    </row>
    <row r="70" spans="1:19" ht="15.75">
      <c r="A70" s="24"/>
      <c r="B70" s="24"/>
      <c r="C70" s="24"/>
      <c r="D70" s="24"/>
      <c r="E70" s="24"/>
      <c r="F70" s="24"/>
      <c r="G70" s="28"/>
      <c r="H70" s="24"/>
      <c r="I70" s="24"/>
      <c r="J70" s="24"/>
      <c r="K70" s="24"/>
      <c r="L70" s="24"/>
      <c r="M70" s="24"/>
      <c r="N70" s="24"/>
      <c r="O70" s="24"/>
      <c r="P70" s="24"/>
      <c r="Q70" s="28"/>
      <c r="R70" s="24"/>
      <c r="S70" s="24"/>
    </row>
    <row r="71" spans="1:19" ht="15.75">
      <c r="A71" s="24"/>
      <c r="B71" s="24"/>
      <c r="C71" s="24"/>
      <c r="D71" s="24"/>
      <c r="E71" s="24"/>
      <c r="F71" s="24"/>
      <c r="G71" s="28"/>
      <c r="H71" s="24"/>
      <c r="I71" s="24"/>
      <c r="J71" s="24"/>
      <c r="K71" s="24"/>
      <c r="L71" s="24"/>
      <c r="M71" s="24"/>
      <c r="N71" s="24"/>
      <c r="O71" s="24"/>
      <c r="P71" s="24"/>
      <c r="Q71" s="28"/>
      <c r="R71" s="24"/>
      <c r="S71" s="24"/>
    </row>
    <row r="72" spans="1:19" ht="15.75">
      <c r="A72" s="24"/>
      <c r="B72" s="24"/>
      <c r="C72" s="24"/>
      <c r="D72" s="24"/>
      <c r="E72" s="24"/>
      <c r="F72" s="24"/>
      <c r="G72" s="28"/>
      <c r="H72" s="24"/>
      <c r="I72" s="24"/>
      <c r="J72" s="24"/>
      <c r="K72" s="24"/>
      <c r="L72" s="24"/>
      <c r="M72" s="24"/>
      <c r="N72" s="24"/>
      <c r="O72" s="24"/>
      <c r="P72" s="24"/>
      <c r="Q72" s="28"/>
      <c r="R72" s="24"/>
      <c r="S72" s="24"/>
    </row>
    <row r="73" spans="1:19" ht="15.75">
      <c r="A73" s="24"/>
      <c r="B73" s="24"/>
      <c r="C73" s="24"/>
      <c r="D73" s="24"/>
      <c r="E73" s="24"/>
      <c r="F73" s="24"/>
      <c r="G73" s="28"/>
      <c r="H73" s="24"/>
      <c r="I73" s="24"/>
      <c r="J73" s="24"/>
      <c r="K73" s="24"/>
      <c r="L73" s="24"/>
      <c r="M73" s="24"/>
      <c r="N73" s="24"/>
      <c r="O73" s="24"/>
      <c r="P73" s="24"/>
      <c r="Q73" s="28"/>
      <c r="R73" s="24"/>
      <c r="S73" s="24"/>
    </row>
    <row r="74" spans="1:19" ht="15.75">
      <c r="A74" s="24"/>
      <c r="B74" s="24"/>
      <c r="C74" s="24"/>
      <c r="D74" s="24"/>
      <c r="E74" s="24"/>
      <c r="F74" s="24"/>
      <c r="G74" s="28"/>
      <c r="H74" s="24"/>
      <c r="I74" s="24"/>
      <c r="J74" s="24"/>
      <c r="K74" s="24"/>
      <c r="L74" s="24"/>
      <c r="M74" s="24"/>
      <c r="N74" s="24"/>
      <c r="O74" s="24"/>
      <c r="P74" s="24"/>
      <c r="Q74" s="28"/>
      <c r="R74" s="24"/>
      <c r="S74" s="24"/>
    </row>
    <row r="75" spans="1:19" ht="15.75">
      <c r="A75" s="24"/>
      <c r="B75" s="24"/>
      <c r="C75" s="24"/>
      <c r="D75" s="24"/>
      <c r="E75" s="24"/>
      <c r="F75" s="24"/>
      <c r="G75" s="28"/>
      <c r="H75" s="24"/>
      <c r="I75" s="24"/>
      <c r="J75" s="24"/>
      <c r="K75" s="24"/>
      <c r="L75" s="24"/>
      <c r="M75" s="24"/>
      <c r="N75" s="24"/>
      <c r="O75" s="24"/>
      <c r="P75" s="24"/>
      <c r="Q75" s="28"/>
      <c r="R75" s="24"/>
      <c r="S75" s="24"/>
    </row>
    <row r="76" spans="1:19" ht="15.75">
      <c r="A76" s="24"/>
      <c r="B76" s="24"/>
      <c r="C76" s="24"/>
      <c r="D76" s="24"/>
      <c r="E76" s="24"/>
      <c r="F76" s="24"/>
      <c r="G76" s="28"/>
      <c r="H76" s="24"/>
      <c r="I76" s="24"/>
      <c r="J76" s="24"/>
      <c r="K76" s="24"/>
      <c r="L76" s="24"/>
      <c r="M76" s="24"/>
      <c r="N76" s="24"/>
      <c r="O76" s="24"/>
      <c r="P76" s="24"/>
      <c r="Q76" s="28"/>
      <c r="R76" s="24"/>
      <c r="S76" s="24"/>
    </row>
    <row r="77" spans="1:19" ht="15.75">
      <c r="A77" s="24"/>
      <c r="B77" s="24"/>
      <c r="C77" s="24"/>
      <c r="D77" s="24"/>
      <c r="E77" s="24"/>
      <c r="F77" s="24"/>
      <c r="G77" s="28"/>
      <c r="H77" s="24"/>
      <c r="I77" s="24"/>
      <c r="J77" s="24"/>
      <c r="K77" s="24"/>
      <c r="L77" s="24"/>
      <c r="M77" s="24"/>
      <c r="N77" s="24"/>
      <c r="O77" s="24"/>
      <c r="P77" s="24"/>
      <c r="Q77" s="28"/>
      <c r="R77" s="24"/>
      <c r="S77" s="24"/>
    </row>
    <row r="78" spans="1:19" ht="15.75">
      <c r="A78" s="24"/>
      <c r="B78" s="24"/>
      <c r="C78" s="24"/>
      <c r="D78" s="24"/>
      <c r="E78" s="24"/>
      <c r="F78" s="24"/>
      <c r="G78" s="28"/>
      <c r="H78" s="24"/>
      <c r="I78" s="24"/>
      <c r="J78" s="24"/>
      <c r="K78" s="24"/>
      <c r="L78" s="24"/>
      <c r="M78" s="24"/>
      <c r="N78" s="24"/>
      <c r="O78" s="24"/>
      <c r="P78" s="24"/>
      <c r="Q78" s="28"/>
      <c r="R78" s="24"/>
      <c r="S78" s="24"/>
    </row>
    <row r="79" spans="1:19" ht="15.75">
      <c r="A79" s="24"/>
      <c r="B79" s="24"/>
      <c r="C79" s="24"/>
      <c r="D79" s="24"/>
      <c r="E79" s="24"/>
      <c r="F79" s="24"/>
      <c r="G79" s="28"/>
      <c r="H79" s="24"/>
      <c r="I79" s="24"/>
      <c r="J79" s="24"/>
      <c r="K79" s="24"/>
      <c r="L79" s="24"/>
      <c r="M79" s="24"/>
      <c r="N79" s="24"/>
      <c r="O79" s="24"/>
      <c r="P79" s="24"/>
      <c r="Q79" s="28"/>
      <c r="R79" s="24"/>
      <c r="S79" s="24"/>
    </row>
    <row r="80" spans="1:19" ht="15.75">
      <c r="A80" s="24"/>
      <c r="B80" s="24"/>
      <c r="C80" s="24"/>
      <c r="D80" s="24"/>
      <c r="E80" s="24"/>
      <c r="F80" s="24"/>
      <c r="G80" s="28"/>
      <c r="H80" s="24"/>
      <c r="I80" s="24"/>
      <c r="J80" s="24"/>
      <c r="K80" s="24"/>
      <c r="L80" s="24"/>
      <c r="M80" s="24"/>
      <c r="N80" s="24"/>
      <c r="O80" s="24"/>
      <c r="P80" s="24"/>
      <c r="Q80" s="28"/>
      <c r="R80" s="24"/>
      <c r="S80" s="24"/>
    </row>
    <row r="81" spans="1:19" ht="15.75">
      <c r="A81" s="24"/>
      <c r="B81" s="24"/>
      <c r="C81" s="24"/>
      <c r="D81" s="24"/>
      <c r="E81" s="24"/>
      <c r="F81" s="24"/>
      <c r="G81" s="28"/>
      <c r="H81" s="24"/>
      <c r="I81" s="24"/>
      <c r="J81" s="24"/>
      <c r="K81" s="24"/>
      <c r="L81" s="24"/>
      <c r="M81" s="24"/>
      <c r="N81" s="24"/>
      <c r="O81" s="24"/>
      <c r="P81" s="24"/>
      <c r="Q81" s="28"/>
      <c r="R81" s="24"/>
      <c r="S81" s="24"/>
    </row>
    <row r="82" spans="1:19" ht="15.75">
      <c r="A82" s="24"/>
      <c r="B82" s="24"/>
      <c r="C82" s="24"/>
      <c r="D82" s="24"/>
      <c r="E82" s="24"/>
      <c r="F82" s="24"/>
      <c r="G82" s="28"/>
      <c r="H82" s="24"/>
      <c r="I82" s="24"/>
      <c r="J82" s="24"/>
      <c r="K82" s="24"/>
      <c r="L82" s="24"/>
      <c r="M82" s="24"/>
      <c r="N82" s="24"/>
      <c r="O82" s="24"/>
      <c r="P82" s="24"/>
      <c r="Q82" s="28"/>
      <c r="R82" s="24"/>
      <c r="S82" s="24"/>
    </row>
    <row r="83" spans="1:19" ht="15.75">
      <c r="A83" s="24"/>
      <c r="B83" s="24"/>
      <c r="C83" s="24"/>
      <c r="D83" s="24"/>
      <c r="E83" s="24"/>
      <c r="F83" s="24"/>
      <c r="G83" s="28"/>
      <c r="H83" s="24"/>
      <c r="I83" s="24"/>
      <c r="J83" s="24"/>
      <c r="K83" s="24"/>
      <c r="L83" s="24"/>
      <c r="M83" s="24"/>
      <c r="N83" s="24"/>
      <c r="O83" s="24"/>
      <c r="P83" s="24"/>
      <c r="Q83" s="28"/>
      <c r="R83" s="24"/>
      <c r="S83" s="24"/>
    </row>
    <row r="84" spans="1:19" ht="15.75">
      <c r="A84" s="24"/>
      <c r="B84" s="24"/>
      <c r="C84" s="24"/>
      <c r="D84" s="24"/>
      <c r="E84" s="24"/>
      <c r="F84" s="24"/>
      <c r="G84" s="28"/>
      <c r="H84" s="24"/>
      <c r="I84" s="24"/>
      <c r="J84" s="24"/>
      <c r="K84" s="24"/>
      <c r="L84" s="24"/>
      <c r="M84" s="24"/>
      <c r="N84" s="24"/>
      <c r="O84" s="24"/>
      <c r="P84" s="24"/>
      <c r="Q84" s="28"/>
      <c r="R84" s="24"/>
      <c r="S84" s="24"/>
    </row>
    <row r="85" spans="1:19" ht="15.75">
      <c r="A85" s="24"/>
      <c r="B85" s="24"/>
      <c r="C85" s="24"/>
      <c r="D85" s="24"/>
      <c r="E85" s="24"/>
      <c r="F85" s="24"/>
      <c r="G85" s="28"/>
      <c r="H85" s="24"/>
      <c r="I85" s="24"/>
      <c r="J85" s="24"/>
      <c r="K85" s="24"/>
      <c r="L85" s="24"/>
      <c r="M85" s="24"/>
      <c r="N85" s="24"/>
      <c r="O85" s="24"/>
      <c r="P85" s="24"/>
      <c r="Q85" s="28"/>
      <c r="R85" s="24"/>
      <c r="S85" s="24"/>
    </row>
    <row r="86" spans="1:19" ht="15.75">
      <c r="A86" s="24"/>
      <c r="B86" s="24"/>
      <c r="C86" s="24"/>
      <c r="D86" s="24"/>
      <c r="E86" s="24"/>
      <c r="F86" s="24"/>
      <c r="G86" s="28"/>
      <c r="H86" s="24"/>
      <c r="I86" s="24"/>
      <c r="J86" s="24"/>
      <c r="K86" s="24"/>
      <c r="L86" s="24"/>
      <c r="M86" s="24"/>
      <c r="N86" s="24"/>
      <c r="O86" s="24"/>
      <c r="P86" s="24"/>
      <c r="Q86" s="28"/>
      <c r="R86" s="24"/>
      <c r="S86" s="24"/>
    </row>
    <row r="87" spans="1:19" ht="15.75">
      <c r="A87" s="24"/>
      <c r="B87" s="24"/>
      <c r="C87" s="24"/>
      <c r="D87" s="24"/>
      <c r="E87" s="24"/>
      <c r="F87" s="24"/>
      <c r="G87" s="28"/>
      <c r="H87" s="24"/>
      <c r="I87" s="24"/>
      <c r="J87" s="24"/>
      <c r="K87" s="24"/>
      <c r="L87" s="24"/>
      <c r="M87" s="24"/>
      <c r="N87" s="24"/>
      <c r="O87" s="24"/>
      <c r="P87" s="24"/>
      <c r="Q87" s="28"/>
      <c r="R87" s="24"/>
      <c r="S87" s="24"/>
    </row>
    <row r="88" spans="1:19" ht="15.75">
      <c r="A88" s="24"/>
      <c r="B88" s="24"/>
      <c r="C88" s="24"/>
      <c r="D88" s="24"/>
      <c r="E88" s="24"/>
      <c r="F88" s="24"/>
      <c r="G88" s="28"/>
      <c r="H88" s="24"/>
      <c r="I88" s="24"/>
      <c r="J88" s="24"/>
      <c r="K88" s="24"/>
      <c r="L88" s="24"/>
      <c r="M88" s="24"/>
      <c r="N88" s="24"/>
      <c r="O88" s="24"/>
      <c r="P88" s="24"/>
      <c r="Q88" s="28"/>
      <c r="R88" s="24"/>
      <c r="S88" s="24"/>
    </row>
    <row r="89" spans="1:19" ht="15.75">
      <c r="A89" s="24"/>
      <c r="B89" s="24"/>
      <c r="C89" s="24"/>
      <c r="D89" s="24"/>
      <c r="E89" s="24"/>
      <c r="F89" s="24"/>
      <c r="G89" s="28"/>
      <c r="H89" s="24"/>
      <c r="I89" s="24"/>
      <c r="J89" s="24"/>
      <c r="K89" s="24"/>
      <c r="L89" s="24"/>
      <c r="M89" s="24"/>
      <c r="N89" s="24"/>
      <c r="O89" s="24"/>
      <c r="P89" s="24"/>
      <c r="Q89" s="28"/>
      <c r="R89" s="24"/>
      <c r="S89" s="24"/>
    </row>
    <row r="90" spans="1:19" ht="15.75">
      <c r="A90" s="24"/>
      <c r="B90" s="24"/>
      <c r="C90" s="24"/>
      <c r="D90" s="24"/>
      <c r="E90" s="24"/>
      <c r="F90" s="24"/>
      <c r="G90" s="28"/>
      <c r="H90" s="24"/>
      <c r="I90" s="24"/>
      <c r="J90" s="24"/>
      <c r="K90" s="24"/>
      <c r="L90" s="24"/>
      <c r="M90" s="24"/>
      <c r="N90" s="24"/>
      <c r="O90" s="24"/>
      <c r="P90" s="24"/>
      <c r="Q90" s="28"/>
      <c r="R90" s="24"/>
      <c r="S90" s="24"/>
    </row>
    <row r="91" spans="1:19" ht="15.75">
      <c r="A91" s="24"/>
      <c r="B91" s="24"/>
      <c r="C91" s="24"/>
      <c r="D91" s="24"/>
      <c r="E91" s="24"/>
      <c r="F91" s="24"/>
      <c r="G91" s="28"/>
      <c r="H91" s="24"/>
      <c r="I91" s="24"/>
      <c r="J91" s="24"/>
      <c r="K91" s="24"/>
      <c r="L91" s="24"/>
      <c r="M91" s="24"/>
      <c r="N91" s="24"/>
      <c r="O91" s="24"/>
      <c r="P91" s="24"/>
      <c r="Q91" s="28"/>
      <c r="R91" s="24"/>
      <c r="S91" s="24"/>
    </row>
    <row r="92" spans="1:19" ht="15.75">
      <c r="A92" s="24"/>
      <c r="B92" s="24"/>
      <c r="C92" s="24"/>
      <c r="D92" s="24"/>
      <c r="E92" s="24"/>
      <c r="F92" s="24"/>
      <c r="G92" s="28"/>
      <c r="H92" s="24"/>
      <c r="I92" s="24"/>
      <c r="J92" s="24"/>
      <c r="K92" s="24"/>
      <c r="L92" s="24"/>
      <c r="M92" s="24"/>
      <c r="N92" s="24"/>
      <c r="O92" s="24"/>
      <c r="P92" s="24"/>
      <c r="Q92" s="28"/>
      <c r="R92" s="24"/>
      <c r="S92" s="24"/>
    </row>
    <row r="93" spans="1:19" ht="15.75">
      <c r="A93" s="24"/>
      <c r="B93" s="24"/>
      <c r="C93" s="24"/>
      <c r="D93" s="24"/>
      <c r="E93" s="24"/>
      <c r="F93" s="24"/>
      <c r="G93" s="28"/>
      <c r="H93" s="24"/>
      <c r="I93" s="24"/>
      <c r="J93" s="24"/>
      <c r="K93" s="24"/>
      <c r="L93" s="24"/>
      <c r="M93" s="24"/>
      <c r="N93" s="24"/>
      <c r="O93" s="24"/>
      <c r="P93" s="24"/>
      <c r="Q93" s="28"/>
      <c r="R93" s="24"/>
      <c r="S93" s="24"/>
    </row>
    <row r="94" spans="1:19" ht="15.75">
      <c r="A94" s="24"/>
      <c r="B94" s="24"/>
      <c r="C94" s="24"/>
      <c r="D94" s="24"/>
      <c r="E94" s="24"/>
      <c r="F94" s="24"/>
      <c r="G94" s="28"/>
      <c r="H94" s="24"/>
      <c r="I94" s="24"/>
      <c r="J94" s="24"/>
      <c r="K94" s="24"/>
      <c r="L94" s="24"/>
      <c r="M94" s="24"/>
      <c r="N94" s="24"/>
      <c r="O94" s="24"/>
      <c r="P94" s="24"/>
      <c r="Q94" s="28"/>
      <c r="R94" s="24"/>
      <c r="S94" s="24"/>
    </row>
    <row r="95" spans="1:19" ht="15.75">
      <c r="A95" s="24"/>
      <c r="B95" s="24"/>
      <c r="C95" s="24"/>
      <c r="D95" s="24"/>
      <c r="E95" s="24"/>
      <c r="F95" s="24"/>
      <c r="G95" s="28"/>
      <c r="H95" s="24"/>
      <c r="I95" s="24"/>
      <c r="J95" s="24"/>
      <c r="K95" s="24"/>
      <c r="L95" s="24"/>
      <c r="M95" s="24"/>
      <c r="N95" s="24"/>
      <c r="O95" s="24"/>
      <c r="P95" s="24"/>
      <c r="Q95" s="28"/>
      <c r="R95" s="24"/>
      <c r="S95" s="24"/>
    </row>
    <row r="96" spans="1:19" ht="15.75">
      <c r="A96" s="24"/>
      <c r="B96" s="24"/>
      <c r="C96" s="24"/>
      <c r="D96" s="24"/>
      <c r="E96" s="24"/>
      <c r="F96" s="24"/>
      <c r="G96" s="28"/>
      <c r="H96" s="24"/>
      <c r="I96" s="24"/>
      <c r="J96" s="24"/>
      <c r="K96" s="24"/>
      <c r="L96" s="24"/>
      <c r="M96" s="24"/>
      <c r="N96" s="24"/>
      <c r="O96" s="24"/>
      <c r="P96" s="24"/>
      <c r="Q96" s="28"/>
      <c r="R96" s="24"/>
      <c r="S96" s="24"/>
    </row>
    <row r="97" spans="1:19" ht="15.75">
      <c r="A97" s="24"/>
      <c r="B97" s="24"/>
      <c r="C97" s="24"/>
      <c r="D97" s="24"/>
      <c r="E97" s="24"/>
      <c r="F97" s="24"/>
      <c r="G97" s="28"/>
      <c r="H97" s="24"/>
      <c r="I97" s="24"/>
      <c r="J97" s="24"/>
      <c r="K97" s="24"/>
      <c r="L97" s="24"/>
      <c r="M97" s="24"/>
      <c r="N97" s="24"/>
      <c r="O97" s="24"/>
      <c r="P97" s="24"/>
      <c r="Q97" s="28"/>
      <c r="R97" s="24"/>
      <c r="S97" s="24"/>
    </row>
    <row r="98" spans="1:19" ht="15.75">
      <c r="A98" s="24"/>
      <c r="B98" s="24"/>
      <c r="C98" s="24"/>
      <c r="D98" s="24"/>
      <c r="E98" s="24"/>
      <c r="F98" s="24"/>
      <c r="G98" s="28"/>
      <c r="H98" s="24"/>
      <c r="I98" s="24"/>
      <c r="J98" s="24"/>
      <c r="K98" s="24"/>
      <c r="L98" s="24"/>
      <c r="M98" s="24"/>
      <c r="N98" s="24"/>
      <c r="O98" s="24"/>
      <c r="P98" s="24"/>
      <c r="Q98" s="28"/>
      <c r="R98" s="24"/>
      <c r="S98" s="24"/>
    </row>
    <row r="99" spans="1:19" ht="15.75">
      <c r="A99" s="24"/>
      <c r="B99" s="24"/>
      <c r="C99" s="24"/>
      <c r="D99" s="24"/>
      <c r="E99" s="24"/>
      <c r="F99" s="24"/>
      <c r="G99" s="28"/>
      <c r="H99" s="24"/>
      <c r="I99" s="24"/>
      <c r="J99" s="24"/>
      <c r="K99" s="24"/>
      <c r="L99" s="24"/>
      <c r="M99" s="24"/>
      <c r="N99" s="24"/>
      <c r="O99" s="24"/>
      <c r="P99" s="24"/>
      <c r="Q99" s="28"/>
      <c r="R99" s="24"/>
      <c r="S99" s="24"/>
    </row>
  </sheetData>
  <autoFilter ref="A1:AR11">
    <sortState ref="A4:AR11">
      <sortCondition descending="1" ref="AO1:AO11"/>
    </sortState>
  </autoFilter>
  <sortState ref="A4:AR11">
    <sortCondition ref="A4"/>
  </sortState>
  <mergeCells count="1">
    <mergeCell ref="AI14:AM1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R18"/>
  <sheetViews>
    <sheetView zoomScale="90" zoomScaleNormal="90" workbookViewId="0">
      <pane xSplit="2" ySplit="1" topLeftCell="AB17" activePane="bottomRight" state="frozen"/>
      <selection activeCell="B3" sqref="B3"/>
      <selection pane="topRight" activeCell="B3" sqref="B3"/>
      <selection pane="bottomLeft" activeCell="B3" sqref="B3"/>
      <selection pane="bottomRight" activeCell="AV14" sqref="AV14"/>
    </sheetView>
  </sheetViews>
  <sheetFormatPr defaultColWidth="8.85546875" defaultRowHeight="15"/>
  <cols>
    <col min="1" max="1" width="6.42578125" bestFit="1" customWidth="1"/>
    <col min="2" max="2" width="52.140625" customWidth="1"/>
    <col min="3" max="3" width="10.42578125" customWidth="1"/>
    <col min="4" max="4" width="11.85546875" customWidth="1"/>
    <col min="5" max="5" width="18" customWidth="1"/>
    <col min="6" max="6" width="17.5703125" customWidth="1"/>
    <col min="7" max="7" width="13.28515625" style="72" customWidth="1"/>
    <col min="8" max="8" width="13.7109375" customWidth="1"/>
    <col min="9" max="9" width="5.7109375" bestFit="1" customWidth="1"/>
    <col min="10" max="10" width="5.85546875" hidden="1" customWidth="1"/>
    <col min="11" max="11" width="13.42578125" customWidth="1"/>
    <col min="12" max="12" width="14.7109375" customWidth="1"/>
    <col min="13" max="13" width="5.7109375" bestFit="1" customWidth="1"/>
    <col min="14" max="14" width="13.42578125" customWidth="1"/>
    <col min="15" max="15" width="5.7109375" bestFit="1" customWidth="1"/>
    <col min="16" max="16" width="15.85546875" customWidth="1"/>
    <col min="17" max="17" width="15.85546875" style="72" hidden="1" customWidth="1"/>
    <col min="18" max="18" width="14.140625" bestFit="1" customWidth="1"/>
    <col min="19" max="19" width="6" bestFit="1" customWidth="1"/>
    <col min="20" max="20" width="14" bestFit="1" customWidth="1"/>
    <col min="21" max="21" width="6" style="72" bestFit="1" customWidth="1"/>
    <col min="22" max="22" width="12.140625" bestFit="1" customWidth="1"/>
    <col min="23" max="23" width="7.42578125" customWidth="1"/>
    <col min="24" max="24" width="6.140625" bestFit="1" customWidth="1"/>
    <col min="25" max="25" width="14.42578125" customWidth="1"/>
    <col min="26" max="26" width="5.85546875" customWidth="1"/>
    <col min="27" max="27" width="16.42578125" customWidth="1"/>
    <col min="28" max="28" width="6.140625" bestFit="1" customWidth="1"/>
    <col min="29" max="29" width="16.7109375" customWidth="1"/>
    <col min="30" max="30" width="6.140625" bestFit="1" customWidth="1"/>
    <col min="31" max="31" width="13.28515625" customWidth="1"/>
    <col min="32" max="32" width="6.42578125" customWidth="1"/>
    <col min="33" max="33" width="6.140625" bestFit="1" customWidth="1"/>
    <col min="34" max="34" width="13.85546875" customWidth="1"/>
    <col min="35" max="35" width="8.140625" customWidth="1"/>
    <col min="36" max="36" width="6.140625" bestFit="1" customWidth="1"/>
    <col min="37" max="37" width="15.28515625" customWidth="1"/>
    <col min="38" max="38" width="9.28515625" customWidth="1"/>
    <col min="39" max="39" width="7" customWidth="1"/>
    <col min="40" max="40" width="6.85546875" bestFit="1" customWidth="1"/>
    <col min="41" max="41" width="7.42578125" customWidth="1"/>
    <col min="42" max="44" width="12" hidden="1" customWidth="1"/>
  </cols>
  <sheetData>
    <row r="1" spans="1:44" s="8" customFormat="1" ht="140.25" customHeight="1">
      <c r="A1" s="84" t="s">
        <v>0</v>
      </c>
      <c r="B1" s="106" t="s">
        <v>1</v>
      </c>
      <c r="C1" s="84" t="s">
        <v>2</v>
      </c>
      <c r="D1" s="118" t="s">
        <v>3</v>
      </c>
      <c r="E1" s="118" t="s">
        <v>145</v>
      </c>
      <c r="F1" s="118" t="s">
        <v>146</v>
      </c>
      <c r="G1" s="119" t="s">
        <v>207</v>
      </c>
      <c r="H1" s="84" t="s">
        <v>147</v>
      </c>
      <c r="I1" s="120" t="s">
        <v>4</v>
      </c>
      <c r="J1" s="84" t="s">
        <v>5</v>
      </c>
      <c r="K1" s="84" t="s">
        <v>6</v>
      </c>
      <c r="L1" s="84" t="s">
        <v>7</v>
      </c>
      <c r="M1" s="120" t="s">
        <v>8</v>
      </c>
      <c r="N1" s="84" t="s">
        <v>9</v>
      </c>
      <c r="O1" s="120" t="s">
        <v>10</v>
      </c>
      <c r="P1" s="84" t="s">
        <v>11</v>
      </c>
      <c r="Q1" s="84" t="s">
        <v>209</v>
      </c>
      <c r="R1" s="84" t="s">
        <v>170</v>
      </c>
      <c r="S1" s="120" t="s">
        <v>34</v>
      </c>
      <c r="T1" s="84" t="s">
        <v>12</v>
      </c>
      <c r="U1" s="120" t="s">
        <v>201</v>
      </c>
      <c r="V1" s="84" t="s">
        <v>13</v>
      </c>
      <c r="W1" s="121" t="s">
        <v>143</v>
      </c>
      <c r="X1" s="120" t="s">
        <v>35</v>
      </c>
      <c r="Y1" s="84" t="s">
        <v>14</v>
      </c>
      <c r="Z1" s="120" t="s">
        <v>202</v>
      </c>
      <c r="AA1" s="84" t="s">
        <v>15</v>
      </c>
      <c r="AB1" s="120" t="s">
        <v>36</v>
      </c>
      <c r="AC1" s="84" t="s">
        <v>16</v>
      </c>
      <c r="AD1" s="120" t="s">
        <v>203</v>
      </c>
      <c r="AE1" s="84" t="s">
        <v>17</v>
      </c>
      <c r="AF1" s="121" t="s">
        <v>18</v>
      </c>
      <c r="AG1" s="120" t="s">
        <v>204</v>
      </c>
      <c r="AH1" s="84" t="s">
        <v>19</v>
      </c>
      <c r="AI1" s="121" t="s">
        <v>144</v>
      </c>
      <c r="AJ1" s="120" t="s">
        <v>205</v>
      </c>
      <c r="AK1" s="84" t="s">
        <v>20</v>
      </c>
      <c r="AL1" s="121" t="s">
        <v>169</v>
      </c>
      <c r="AM1" s="120" t="s">
        <v>206</v>
      </c>
      <c r="AN1" s="122" t="s">
        <v>33</v>
      </c>
      <c r="AO1" s="122" t="s">
        <v>22</v>
      </c>
      <c r="AP1" s="102"/>
      <c r="AQ1" s="103"/>
      <c r="AR1" s="103"/>
    </row>
    <row r="2" spans="1:44" s="85" customFormat="1" ht="15" customHeight="1">
      <c r="A2" s="138"/>
      <c r="B2" s="133" t="s">
        <v>227</v>
      </c>
      <c r="C2" s="134"/>
      <c r="D2" s="134"/>
      <c r="E2" s="134"/>
      <c r="F2" s="134"/>
      <c r="G2" s="134"/>
      <c r="H2" s="134"/>
      <c r="I2" s="134">
        <v>1</v>
      </c>
      <c r="J2" s="134"/>
      <c r="K2" s="134"/>
      <c r="L2" s="134"/>
      <c r="M2" s="134">
        <v>2</v>
      </c>
      <c r="N2" s="134"/>
      <c r="O2" s="134">
        <v>1</v>
      </c>
      <c r="P2" s="134"/>
      <c r="Q2" s="134"/>
      <c r="R2" s="134"/>
      <c r="S2" s="134">
        <v>0</v>
      </c>
      <c r="T2" s="134"/>
      <c r="U2" s="134">
        <v>0</v>
      </c>
      <c r="V2" s="134"/>
      <c r="W2" s="135"/>
      <c r="X2" s="134">
        <v>1</v>
      </c>
      <c r="Y2" s="134"/>
      <c r="Z2" s="134">
        <v>1</v>
      </c>
      <c r="AA2" s="134"/>
      <c r="AB2" s="134">
        <v>2</v>
      </c>
      <c r="AC2" s="134"/>
      <c r="AD2" s="134">
        <v>2</v>
      </c>
      <c r="AE2" s="134"/>
      <c r="AF2" s="134"/>
      <c r="AG2" s="134">
        <v>3</v>
      </c>
      <c r="AH2" s="134"/>
      <c r="AI2" s="134"/>
      <c r="AJ2" s="134">
        <v>2</v>
      </c>
      <c r="AK2" s="134"/>
      <c r="AL2" s="134"/>
      <c r="AM2" s="134">
        <v>3</v>
      </c>
      <c r="AN2" s="134">
        <f>SUM(C2:AM2)</f>
        <v>18</v>
      </c>
      <c r="AO2" s="139">
        <v>100</v>
      </c>
      <c r="AP2" s="130"/>
      <c r="AQ2" s="130" t="s">
        <v>222</v>
      </c>
      <c r="AR2" s="131"/>
    </row>
    <row r="3" spans="1:44" s="85" customFormat="1" ht="15" customHeight="1">
      <c r="A3" s="140"/>
      <c r="B3" s="81" t="s">
        <v>529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7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41"/>
      <c r="AP3" s="132" t="s">
        <v>210</v>
      </c>
      <c r="AQ3" s="132" t="s">
        <v>211</v>
      </c>
      <c r="AR3" s="132" t="s">
        <v>212</v>
      </c>
    </row>
    <row r="4" spans="1:44" ht="30" customHeight="1">
      <c r="A4" s="195">
        <v>1</v>
      </c>
      <c r="B4" s="17" t="s">
        <v>37</v>
      </c>
      <c r="C4" s="144">
        <v>46</v>
      </c>
      <c r="D4" s="79">
        <v>23</v>
      </c>
      <c r="E4" s="79">
        <v>133</v>
      </c>
      <c r="F4" s="79">
        <v>586</v>
      </c>
      <c r="G4" s="86">
        <v>590</v>
      </c>
      <c r="H4" s="144">
        <v>588</v>
      </c>
      <c r="I4" s="5">
        <f t="shared" ref="I4:I15" si="0">IF(ABS((H4-G4)/G4)&lt;=0.1,1,0)</f>
        <v>1</v>
      </c>
      <c r="J4" s="144">
        <v>23</v>
      </c>
      <c r="K4" s="144">
        <v>768</v>
      </c>
      <c r="L4" s="144">
        <v>100</v>
      </c>
      <c r="M4" s="5">
        <f t="shared" ref="M4:M15" si="1">IF(L4&gt;=90,2,IF(L4&gt;=80,1,0))</f>
        <v>2</v>
      </c>
      <c r="N4" s="144">
        <v>672</v>
      </c>
      <c r="O4" s="5">
        <f t="shared" ref="O4:O15" si="2">IF(N4/D4&gt;=13,1,0)</f>
        <v>1</v>
      </c>
      <c r="P4" s="144">
        <v>650</v>
      </c>
      <c r="Q4" s="145" t="s">
        <v>210</v>
      </c>
      <c r="R4" s="144"/>
      <c r="S4" s="5">
        <f t="shared" ref="S4:S15" si="3">IF(R4&gt;=90,2,IF(R4&gt;=80,1,0))</f>
        <v>0</v>
      </c>
      <c r="T4" s="144"/>
      <c r="U4" s="5">
        <f t="shared" ref="U4:U15" si="4">IF(T4&gt;=90,2,IF(T4&gt;=80,1,0))</f>
        <v>0</v>
      </c>
      <c r="V4" s="144">
        <v>16942</v>
      </c>
      <c r="W4" s="6">
        <f t="shared" ref="W4:W15" si="5">ROUND($V4/($H4-$E4)/13,2)</f>
        <v>2.86</v>
      </c>
      <c r="X4" s="5">
        <f t="shared" ref="X4:X14" si="6">IF(V4/(H4-E4)/13&gt;=2.5,1,0)</f>
        <v>1</v>
      </c>
      <c r="Y4" s="144">
        <v>9907</v>
      </c>
      <c r="Z4" s="5">
        <f t="shared" ref="Z4:Z15" si="7">IF(Y4/H4&gt;=6,1,0)</f>
        <v>1</v>
      </c>
      <c r="AA4" s="144">
        <v>100</v>
      </c>
      <c r="AB4" s="5">
        <f t="shared" ref="AB4:AB15" si="8">IF(AA4&gt;=90,2,IF(AA4&gt;=80,1,0))</f>
        <v>2</v>
      </c>
      <c r="AC4" s="144">
        <v>100</v>
      </c>
      <c r="AD4" s="5">
        <f t="shared" ref="AD4:AD15" si="9">IF(AC4&gt;=90,2,IF(AC4&gt;=80,1,0))</f>
        <v>2</v>
      </c>
      <c r="AE4" s="144">
        <v>8234</v>
      </c>
      <c r="AF4" s="6">
        <f t="shared" ref="AF4:AF15" si="10">AE4/K4</f>
        <v>10.721354166666666</v>
      </c>
      <c r="AG4" s="5">
        <f t="shared" ref="AG4:AG15" si="11">IF(AF4&gt;12,3,IF(AF4&gt;4,2,IF(AF4&gt;1,1,0)))</f>
        <v>2</v>
      </c>
      <c r="AH4" s="144">
        <v>7200</v>
      </c>
      <c r="AI4" s="7">
        <f t="shared" ref="AI4:AI15" si="12">ROUND(AH4/H4,0)</f>
        <v>12</v>
      </c>
      <c r="AJ4" s="5">
        <f t="shared" ref="AJ4:AJ15" si="13">IF(AI4&gt;=4,2,IF(AI4&gt;1,1,0))</f>
        <v>2</v>
      </c>
      <c r="AK4" s="144">
        <v>2450</v>
      </c>
      <c r="AL4" s="7">
        <f t="shared" ref="AL4:AL15" si="14">AK4/C4</f>
        <v>53.260869565217391</v>
      </c>
      <c r="AM4" s="5">
        <f t="shared" ref="AM4:AM15" si="15">IF(AL4&gt;23,3,IF(AL4&gt;12,2,IF(AL4&gt;4,1,0)))</f>
        <v>3</v>
      </c>
      <c r="AN4" s="107">
        <f t="shared" ref="AN4:AN15" si="16">I4+M4+O4+S4+U4+X4+Z4+AB4+AD4+AG4+AJ4+AM4</f>
        <v>17</v>
      </c>
      <c r="AO4" s="107">
        <f t="shared" ref="AO4:AO14" si="17">ROUND(AN4/$AN$2*100,0)</f>
        <v>94</v>
      </c>
      <c r="AP4" s="104" t="str">
        <f t="shared" ref="AP4:AP15" si="18">IF(AND(OR($B$3="октябрь",$B$3="декабрь",$B$3="март",$B$3="май"),Q4="четверть"),"выставляются","нет")</f>
        <v>нет</v>
      </c>
      <c r="AQ4" s="104" t="str">
        <f t="shared" ref="AQ4:AQ15" si="19">IF(AND(OR($B$3="ноябрь",$B$3="февраль",$B$3="май"),$Q4="триместр"),"выставляются","нет")</f>
        <v>нет</v>
      </c>
      <c r="AR4" s="104" t="str">
        <f t="shared" ref="AR4:AR15" si="20">IF(AND(OR($B$3="декабрь",$B$3="май"),$Q4="полугодие"),"выставляются","нет")</f>
        <v>нет</v>
      </c>
    </row>
    <row r="5" spans="1:44" ht="30" customHeight="1">
      <c r="A5" s="196">
        <v>5</v>
      </c>
      <c r="B5" s="17" t="s">
        <v>39</v>
      </c>
      <c r="C5" s="144">
        <v>22</v>
      </c>
      <c r="D5" s="79">
        <v>11</v>
      </c>
      <c r="E5" s="79">
        <v>52</v>
      </c>
      <c r="F5" s="79">
        <v>266</v>
      </c>
      <c r="G5" s="86">
        <v>266</v>
      </c>
      <c r="H5" s="144">
        <v>268</v>
      </c>
      <c r="I5" s="5">
        <f t="shared" si="0"/>
        <v>1</v>
      </c>
      <c r="J5" s="144">
        <v>11</v>
      </c>
      <c r="K5" s="144">
        <v>278</v>
      </c>
      <c r="L5" s="144">
        <v>100</v>
      </c>
      <c r="M5" s="5">
        <f t="shared" si="1"/>
        <v>2</v>
      </c>
      <c r="N5" s="144">
        <v>202</v>
      </c>
      <c r="O5" s="5">
        <f t="shared" si="2"/>
        <v>1</v>
      </c>
      <c r="P5" s="144">
        <v>318</v>
      </c>
      <c r="Q5" s="145" t="s">
        <v>210</v>
      </c>
      <c r="R5" s="144"/>
      <c r="S5" s="5">
        <f t="shared" si="3"/>
        <v>0</v>
      </c>
      <c r="T5" s="144"/>
      <c r="U5" s="5">
        <f t="shared" si="4"/>
        <v>0</v>
      </c>
      <c r="V5" s="144">
        <v>9008</v>
      </c>
      <c r="W5" s="6">
        <f t="shared" si="5"/>
        <v>3.21</v>
      </c>
      <c r="X5" s="5">
        <f t="shared" si="6"/>
        <v>1</v>
      </c>
      <c r="Y5" s="144">
        <v>4066</v>
      </c>
      <c r="Z5" s="5">
        <f t="shared" si="7"/>
        <v>1</v>
      </c>
      <c r="AA5" s="144">
        <v>100</v>
      </c>
      <c r="AB5" s="5">
        <f t="shared" si="8"/>
        <v>2</v>
      </c>
      <c r="AC5" s="144">
        <v>100</v>
      </c>
      <c r="AD5" s="5">
        <f t="shared" si="9"/>
        <v>2</v>
      </c>
      <c r="AE5" s="144">
        <v>2235</v>
      </c>
      <c r="AF5" s="6">
        <f t="shared" si="10"/>
        <v>8.0395683453237403</v>
      </c>
      <c r="AG5" s="5">
        <f t="shared" si="11"/>
        <v>2</v>
      </c>
      <c r="AH5" s="144">
        <v>2190</v>
      </c>
      <c r="AI5" s="7">
        <f t="shared" si="12"/>
        <v>8</v>
      </c>
      <c r="AJ5" s="5">
        <f t="shared" si="13"/>
        <v>2</v>
      </c>
      <c r="AK5" s="144">
        <v>714</v>
      </c>
      <c r="AL5" s="7">
        <f t="shared" si="14"/>
        <v>32.454545454545453</v>
      </c>
      <c r="AM5" s="5">
        <f t="shared" si="15"/>
        <v>3</v>
      </c>
      <c r="AN5" s="107">
        <f t="shared" si="16"/>
        <v>17</v>
      </c>
      <c r="AO5" s="107">
        <f t="shared" si="17"/>
        <v>94</v>
      </c>
      <c r="AP5" s="104" t="str">
        <f t="shared" si="18"/>
        <v>нет</v>
      </c>
      <c r="AQ5" s="104" t="str">
        <f t="shared" si="19"/>
        <v>нет</v>
      </c>
      <c r="AR5" s="104" t="str">
        <f t="shared" si="20"/>
        <v>нет</v>
      </c>
    </row>
    <row r="6" spans="1:44" s="72" customFormat="1" ht="30" customHeight="1">
      <c r="A6" s="197">
        <v>6</v>
      </c>
      <c r="B6" s="17" t="s">
        <v>40</v>
      </c>
      <c r="C6" s="144">
        <v>25</v>
      </c>
      <c r="D6" s="192">
        <v>11</v>
      </c>
      <c r="E6" s="192">
        <v>31</v>
      </c>
      <c r="F6" s="192">
        <v>173</v>
      </c>
      <c r="G6" s="193">
        <v>172</v>
      </c>
      <c r="H6" s="144">
        <v>173</v>
      </c>
      <c r="I6" s="5">
        <f t="shared" si="0"/>
        <v>1</v>
      </c>
      <c r="J6" s="144">
        <v>13</v>
      </c>
      <c r="K6" s="144">
        <v>226</v>
      </c>
      <c r="L6" s="144">
        <v>100</v>
      </c>
      <c r="M6" s="5">
        <f t="shared" si="1"/>
        <v>2</v>
      </c>
      <c r="N6" s="144">
        <v>399</v>
      </c>
      <c r="O6" s="5">
        <f t="shared" si="2"/>
        <v>1</v>
      </c>
      <c r="P6" s="144">
        <v>350</v>
      </c>
      <c r="Q6" s="145" t="s">
        <v>210</v>
      </c>
      <c r="R6" s="144"/>
      <c r="S6" s="5">
        <f t="shared" si="3"/>
        <v>0</v>
      </c>
      <c r="T6" s="144"/>
      <c r="U6" s="5">
        <f t="shared" si="4"/>
        <v>0</v>
      </c>
      <c r="V6" s="144">
        <v>6362</v>
      </c>
      <c r="W6" s="6">
        <f t="shared" si="5"/>
        <v>3.45</v>
      </c>
      <c r="X6" s="5">
        <f t="shared" si="6"/>
        <v>1</v>
      </c>
      <c r="Y6" s="144">
        <v>2962</v>
      </c>
      <c r="Z6" s="5">
        <f t="shared" si="7"/>
        <v>1</v>
      </c>
      <c r="AA6" s="144">
        <v>100</v>
      </c>
      <c r="AB6" s="5">
        <f t="shared" si="8"/>
        <v>2</v>
      </c>
      <c r="AC6" s="144">
        <v>100</v>
      </c>
      <c r="AD6" s="5">
        <f t="shared" si="9"/>
        <v>2</v>
      </c>
      <c r="AE6" s="144">
        <v>1549</v>
      </c>
      <c r="AF6" s="6">
        <f t="shared" si="10"/>
        <v>6.8539823008849554</v>
      </c>
      <c r="AG6" s="5">
        <f t="shared" si="11"/>
        <v>2</v>
      </c>
      <c r="AH6" s="144">
        <v>1095</v>
      </c>
      <c r="AI6" s="7">
        <f t="shared" si="12"/>
        <v>6</v>
      </c>
      <c r="AJ6" s="5">
        <f t="shared" si="13"/>
        <v>2</v>
      </c>
      <c r="AK6" s="144">
        <v>1009</v>
      </c>
      <c r="AL6" s="7">
        <f t="shared" si="14"/>
        <v>40.36</v>
      </c>
      <c r="AM6" s="5">
        <f t="shared" si="15"/>
        <v>3</v>
      </c>
      <c r="AN6" s="107">
        <f t="shared" si="16"/>
        <v>17</v>
      </c>
      <c r="AO6" s="107">
        <f t="shared" si="17"/>
        <v>94</v>
      </c>
      <c r="AP6" s="104" t="str">
        <f t="shared" si="18"/>
        <v>нет</v>
      </c>
      <c r="AQ6" s="104" t="str">
        <f t="shared" si="19"/>
        <v>нет</v>
      </c>
      <c r="AR6" s="104" t="str">
        <f t="shared" si="20"/>
        <v>нет</v>
      </c>
    </row>
    <row r="7" spans="1:44" ht="30" customHeight="1">
      <c r="A7" s="196">
        <v>9</v>
      </c>
      <c r="B7" s="17" t="s">
        <v>43</v>
      </c>
      <c r="C7" s="144">
        <v>22</v>
      </c>
      <c r="D7" s="79">
        <v>11</v>
      </c>
      <c r="E7" s="79">
        <v>26</v>
      </c>
      <c r="F7" s="79">
        <v>130</v>
      </c>
      <c r="G7" s="86">
        <v>129</v>
      </c>
      <c r="H7" s="144">
        <v>132</v>
      </c>
      <c r="I7" s="5">
        <f t="shared" si="0"/>
        <v>1</v>
      </c>
      <c r="J7" s="144">
        <v>11</v>
      </c>
      <c r="K7" s="144">
        <v>119</v>
      </c>
      <c r="L7" s="144">
        <v>99</v>
      </c>
      <c r="M7" s="5">
        <f t="shared" si="1"/>
        <v>2</v>
      </c>
      <c r="N7" s="144">
        <v>325</v>
      </c>
      <c r="O7" s="5">
        <f t="shared" si="2"/>
        <v>1</v>
      </c>
      <c r="P7" s="144">
        <v>315</v>
      </c>
      <c r="Q7" s="145" t="s">
        <v>210</v>
      </c>
      <c r="R7" s="144"/>
      <c r="S7" s="5">
        <f t="shared" si="3"/>
        <v>0</v>
      </c>
      <c r="T7" s="144"/>
      <c r="U7" s="5">
        <f t="shared" si="4"/>
        <v>0</v>
      </c>
      <c r="V7" s="144">
        <v>5796</v>
      </c>
      <c r="W7" s="6">
        <f t="shared" si="5"/>
        <v>4.21</v>
      </c>
      <c r="X7" s="5">
        <f t="shared" si="6"/>
        <v>1</v>
      </c>
      <c r="Y7" s="144">
        <v>2787</v>
      </c>
      <c r="Z7" s="5">
        <f t="shared" si="7"/>
        <v>1</v>
      </c>
      <c r="AA7" s="144">
        <v>99</v>
      </c>
      <c r="AB7" s="5">
        <f t="shared" si="8"/>
        <v>2</v>
      </c>
      <c r="AC7" s="144">
        <v>99</v>
      </c>
      <c r="AD7" s="5">
        <f t="shared" si="9"/>
        <v>2</v>
      </c>
      <c r="AE7" s="144">
        <v>1173</v>
      </c>
      <c r="AF7" s="6">
        <f t="shared" si="10"/>
        <v>9.8571428571428577</v>
      </c>
      <c r="AG7" s="5">
        <f t="shared" si="11"/>
        <v>2</v>
      </c>
      <c r="AH7" s="144">
        <v>2090</v>
      </c>
      <c r="AI7" s="7">
        <f t="shared" si="12"/>
        <v>16</v>
      </c>
      <c r="AJ7" s="5">
        <f t="shared" si="13"/>
        <v>2</v>
      </c>
      <c r="AK7" s="144">
        <v>996</v>
      </c>
      <c r="AL7" s="7">
        <f t="shared" si="14"/>
        <v>45.272727272727273</v>
      </c>
      <c r="AM7" s="5">
        <f t="shared" si="15"/>
        <v>3</v>
      </c>
      <c r="AN7" s="107">
        <f t="shared" si="16"/>
        <v>17</v>
      </c>
      <c r="AO7" s="107">
        <f t="shared" si="17"/>
        <v>94</v>
      </c>
      <c r="AP7" s="104" t="str">
        <f t="shared" si="18"/>
        <v>нет</v>
      </c>
      <c r="AQ7" s="104" t="str">
        <f t="shared" si="19"/>
        <v>нет</v>
      </c>
      <c r="AR7" s="104" t="str">
        <f t="shared" si="20"/>
        <v>нет</v>
      </c>
    </row>
    <row r="8" spans="1:44" ht="30" customHeight="1">
      <c r="A8" s="198">
        <v>7</v>
      </c>
      <c r="B8" s="17" t="s">
        <v>41</v>
      </c>
      <c r="C8" s="144">
        <v>26</v>
      </c>
      <c r="D8" s="79">
        <v>11</v>
      </c>
      <c r="E8" s="79">
        <v>44</v>
      </c>
      <c r="F8" s="79">
        <v>179</v>
      </c>
      <c r="G8" s="86">
        <v>179</v>
      </c>
      <c r="H8" s="144">
        <v>179</v>
      </c>
      <c r="I8" s="5">
        <f t="shared" si="0"/>
        <v>1</v>
      </c>
      <c r="J8" s="144">
        <v>11</v>
      </c>
      <c r="K8" s="144">
        <v>165</v>
      </c>
      <c r="L8" s="144">
        <v>100</v>
      </c>
      <c r="M8" s="5">
        <f t="shared" si="1"/>
        <v>2</v>
      </c>
      <c r="N8" s="144">
        <v>164</v>
      </c>
      <c r="O8" s="5">
        <f t="shared" si="2"/>
        <v>1</v>
      </c>
      <c r="P8" s="144">
        <v>316</v>
      </c>
      <c r="Q8" s="145" t="s">
        <v>210</v>
      </c>
      <c r="R8" s="144"/>
      <c r="S8" s="5">
        <f t="shared" si="3"/>
        <v>0</v>
      </c>
      <c r="T8" s="144"/>
      <c r="U8" s="5">
        <f t="shared" si="4"/>
        <v>0</v>
      </c>
      <c r="V8" s="144">
        <v>5947</v>
      </c>
      <c r="W8" s="6">
        <f t="shared" si="5"/>
        <v>3.39</v>
      </c>
      <c r="X8" s="5">
        <f t="shared" si="6"/>
        <v>1</v>
      </c>
      <c r="Y8" s="144">
        <v>2762</v>
      </c>
      <c r="Z8" s="5">
        <f t="shared" si="7"/>
        <v>1</v>
      </c>
      <c r="AA8" s="144">
        <v>100</v>
      </c>
      <c r="AB8" s="5">
        <f t="shared" si="8"/>
        <v>2</v>
      </c>
      <c r="AC8" s="144">
        <v>100</v>
      </c>
      <c r="AD8" s="5">
        <f t="shared" si="9"/>
        <v>2</v>
      </c>
      <c r="AE8" s="144">
        <v>877</v>
      </c>
      <c r="AF8" s="6">
        <f t="shared" si="10"/>
        <v>5.3151515151515154</v>
      </c>
      <c r="AG8" s="5">
        <f t="shared" si="11"/>
        <v>2</v>
      </c>
      <c r="AH8" s="144">
        <v>303</v>
      </c>
      <c r="AI8" s="7">
        <f t="shared" si="12"/>
        <v>2</v>
      </c>
      <c r="AJ8" s="5">
        <f t="shared" si="13"/>
        <v>1</v>
      </c>
      <c r="AK8" s="144">
        <v>1134</v>
      </c>
      <c r="AL8" s="7">
        <f t="shared" si="14"/>
        <v>43.615384615384613</v>
      </c>
      <c r="AM8" s="5">
        <f t="shared" si="15"/>
        <v>3</v>
      </c>
      <c r="AN8" s="107">
        <f t="shared" si="16"/>
        <v>16</v>
      </c>
      <c r="AO8" s="107">
        <f t="shared" si="17"/>
        <v>89</v>
      </c>
      <c r="AP8" s="104" t="str">
        <f t="shared" si="18"/>
        <v>нет</v>
      </c>
      <c r="AQ8" s="104" t="str">
        <f t="shared" si="19"/>
        <v>нет</v>
      </c>
      <c r="AR8" s="104" t="str">
        <f t="shared" si="20"/>
        <v>нет</v>
      </c>
    </row>
    <row r="9" spans="1:44" ht="30" customHeight="1">
      <c r="A9" s="199">
        <v>10</v>
      </c>
      <c r="B9" s="17" t="s">
        <v>44</v>
      </c>
      <c r="C9" s="144">
        <v>12</v>
      </c>
      <c r="D9" s="79">
        <v>6</v>
      </c>
      <c r="E9" s="79">
        <v>3</v>
      </c>
      <c r="F9" s="79">
        <v>15</v>
      </c>
      <c r="G9" s="86">
        <v>15</v>
      </c>
      <c r="H9" s="144">
        <v>15</v>
      </c>
      <c r="I9" s="5">
        <f t="shared" si="0"/>
        <v>1</v>
      </c>
      <c r="J9" s="144">
        <v>11</v>
      </c>
      <c r="K9" s="144">
        <v>18</v>
      </c>
      <c r="L9" s="144">
        <v>100</v>
      </c>
      <c r="M9" s="5">
        <f t="shared" si="1"/>
        <v>2</v>
      </c>
      <c r="N9" s="144">
        <v>604</v>
      </c>
      <c r="O9" s="5">
        <f t="shared" si="2"/>
        <v>1</v>
      </c>
      <c r="P9" s="144">
        <v>200</v>
      </c>
      <c r="Q9" s="145" t="s">
        <v>210</v>
      </c>
      <c r="R9" s="144"/>
      <c r="S9" s="5">
        <f t="shared" si="3"/>
        <v>0</v>
      </c>
      <c r="T9" s="144"/>
      <c r="U9" s="5">
        <f t="shared" si="4"/>
        <v>0</v>
      </c>
      <c r="V9" s="144">
        <v>1126</v>
      </c>
      <c r="W9" s="6">
        <f t="shared" si="5"/>
        <v>7.22</v>
      </c>
      <c r="X9" s="5">
        <f t="shared" si="6"/>
        <v>1</v>
      </c>
      <c r="Y9" s="144">
        <v>3</v>
      </c>
      <c r="Z9" s="5">
        <f t="shared" si="7"/>
        <v>0</v>
      </c>
      <c r="AA9" s="144">
        <v>100</v>
      </c>
      <c r="AB9" s="5">
        <f t="shared" si="8"/>
        <v>2</v>
      </c>
      <c r="AC9" s="144">
        <v>100</v>
      </c>
      <c r="AD9" s="5">
        <f t="shared" si="9"/>
        <v>2</v>
      </c>
      <c r="AE9" s="144">
        <v>85</v>
      </c>
      <c r="AF9" s="6">
        <f t="shared" si="10"/>
        <v>4.7222222222222223</v>
      </c>
      <c r="AG9" s="5">
        <f t="shared" si="11"/>
        <v>2</v>
      </c>
      <c r="AH9" s="144">
        <v>94</v>
      </c>
      <c r="AI9" s="7">
        <f t="shared" si="12"/>
        <v>6</v>
      </c>
      <c r="AJ9" s="5">
        <f t="shared" si="13"/>
        <v>2</v>
      </c>
      <c r="AK9" s="144">
        <v>459</v>
      </c>
      <c r="AL9" s="7">
        <f t="shared" si="14"/>
        <v>38.25</v>
      </c>
      <c r="AM9" s="5">
        <f t="shared" si="15"/>
        <v>3</v>
      </c>
      <c r="AN9" s="107">
        <f t="shared" si="16"/>
        <v>16</v>
      </c>
      <c r="AO9" s="107">
        <f t="shared" si="17"/>
        <v>89</v>
      </c>
      <c r="AP9" s="104" t="str">
        <f t="shared" si="18"/>
        <v>нет</v>
      </c>
      <c r="AQ9" s="104" t="str">
        <f t="shared" si="19"/>
        <v>нет</v>
      </c>
      <c r="AR9" s="104" t="str">
        <f t="shared" si="20"/>
        <v>нет</v>
      </c>
    </row>
    <row r="10" spans="1:44" ht="30" customHeight="1">
      <c r="A10" s="197">
        <v>4</v>
      </c>
      <c r="B10" s="17" t="s">
        <v>128</v>
      </c>
      <c r="C10" s="144">
        <v>39</v>
      </c>
      <c r="D10" s="79">
        <v>23</v>
      </c>
      <c r="E10" s="79">
        <v>132</v>
      </c>
      <c r="F10" s="79">
        <v>568</v>
      </c>
      <c r="G10" s="86">
        <v>566</v>
      </c>
      <c r="H10" s="144">
        <v>571</v>
      </c>
      <c r="I10" s="5">
        <f t="shared" si="0"/>
        <v>1</v>
      </c>
      <c r="J10" s="144">
        <v>23</v>
      </c>
      <c r="K10" s="144">
        <v>645</v>
      </c>
      <c r="L10" s="144">
        <v>100</v>
      </c>
      <c r="M10" s="5">
        <f t="shared" si="1"/>
        <v>2</v>
      </c>
      <c r="N10" s="144">
        <v>370</v>
      </c>
      <c r="O10" s="5">
        <f t="shared" si="2"/>
        <v>1</v>
      </c>
      <c r="P10" s="144">
        <v>434</v>
      </c>
      <c r="Q10" s="145" t="s">
        <v>210</v>
      </c>
      <c r="R10" s="144"/>
      <c r="S10" s="5">
        <f t="shared" si="3"/>
        <v>0</v>
      </c>
      <c r="T10" s="144"/>
      <c r="U10" s="5">
        <f t="shared" si="4"/>
        <v>0</v>
      </c>
      <c r="V10" s="144">
        <v>14774</v>
      </c>
      <c r="W10" s="6">
        <f t="shared" si="5"/>
        <v>2.59</v>
      </c>
      <c r="X10" s="5">
        <f t="shared" si="6"/>
        <v>1</v>
      </c>
      <c r="Y10" s="144">
        <v>6034</v>
      </c>
      <c r="Z10" s="5">
        <f t="shared" si="7"/>
        <v>1</v>
      </c>
      <c r="AA10" s="144">
        <v>100</v>
      </c>
      <c r="AB10" s="5">
        <f t="shared" si="8"/>
        <v>2</v>
      </c>
      <c r="AC10" s="144">
        <v>100</v>
      </c>
      <c r="AD10" s="5">
        <f t="shared" si="9"/>
        <v>2</v>
      </c>
      <c r="AE10" s="144">
        <v>1521</v>
      </c>
      <c r="AF10" s="6">
        <f t="shared" si="10"/>
        <v>2.3581395348837209</v>
      </c>
      <c r="AG10" s="5">
        <f t="shared" si="11"/>
        <v>1</v>
      </c>
      <c r="AH10" s="144">
        <v>1454</v>
      </c>
      <c r="AI10" s="7">
        <f t="shared" si="12"/>
        <v>3</v>
      </c>
      <c r="AJ10" s="5">
        <f t="shared" si="13"/>
        <v>1</v>
      </c>
      <c r="AK10" s="144">
        <v>1427</v>
      </c>
      <c r="AL10" s="7">
        <f t="shared" si="14"/>
        <v>36.589743589743591</v>
      </c>
      <c r="AM10" s="5">
        <f t="shared" si="15"/>
        <v>3</v>
      </c>
      <c r="AN10" s="107">
        <f t="shared" si="16"/>
        <v>15</v>
      </c>
      <c r="AO10" s="107">
        <f t="shared" si="17"/>
        <v>83</v>
      </c>
      <c r="AP10" s="104" t="str">
        <f t="shared" si="18"/>
        <v>нет</v>
      </c>
      <c r="AQ10" s="104" t="str">
        <f t="shared" si="19"/>
        <v>нет</v>
      </c>
      <c r="AR10" s="104" t="str">
        <f t="shared" si="20"/>
        <v>нет</v>
      </c>
    </row>
    <row r="11" spans="1:44" ht="30" customHeight="1">
      <c r="A11" s="199">
        <v>2</v>
      </c>
      <c r="B11" s="17" t="s">
        <v>38</v>
      </c>
      <c r="C11" s="144">
        <v>41</v>
      </c>
      <c r="D11" s="79">
        <v>23</v>
      </c>
      <c r="E11" s="79">
        <v>100</v>
      </c>
      <c r="F11" s="79">
        <v>573</v>
      </c>
      <c r="G11" s="86">
        <v>574</v>
      </c>
      <c r="H11" s="144">
        <v>595</v>
      </c>
      <c r="I11" s="5">
        <f t="shared" si="0"/>
        <v>1</v>
      </c>
      <c r="J11" s="144">
        <v>27</v>
      </c>
      <c r="K11" s="144">
        <v>562</v>
      </c>
      <c r="L11" s="144">
        <v>94</v>
      </c>
      <c r="M11" s="5">
        <f t="shared" si="1"/>
        <v>2</v>
      </c>
      <c r="N11" s="144">
        <v>429</v>
      </c>
      <c r="O11" s="5">
        <f t="shared" si="2"/>
        <v>1</v>
      </c>
      <c r="P11" s="144">
        <v>661</v>
      </c>
      <c r="Q11" s="145" t="s">
        <v>210</v>
      </c>
      <c r="R11" s="144"/>
      <c r="S11" s="5">
        <f t="shared" si="3"/>
        <v>0</v>
      </c>
      <c r="T11" s="144"/>
      <c r="U11" s="5">
        <f t="shared" si="4"/>
        <v>0</v>
      </c>
      <c r="V11" s="144">
        <v>13241</v>
      </c>
      <c r="W11" s="6">
        <f t="shared" si="5"/>
        <v>2.06</v>
      </c>
      <c r="X11" s="5">
        <f t="shared" si="6"/>
        <v>0</v>
      </c>
      <c r="Y11" s="144">
        <v>5499</v>
      </c>
      <c r="Z11" s="5">
        <f t="shared" si="7"/>
        <v>1</v>
      </c>
      <c r="AA11" s="144">
        <v>99</v>
      </c>
      <c r="AB11" s="5">
        <f t="shared" si="8"/>
        <v>2</v>
      </c>
      <c r="AC11" s="144">
        <v>99</v>
      </c>
      <c r="AD11" s="5">
        <f t="shared" si="9"/>
        <v>2</v>
      </c>
      <c r="AE11" s="144">
        <v>1166</v>
      </c>
      <c r="AF11" s="6">
        <f t="shared" si="10"/>
        <v>2.0747330960854091</v>
      </c>
      <c r="AG11" s="5">
        <f t="shared" si="11"/>
        <v>1</v>
      </c>
      <c r="AH11" s="144">
        <v>1259</v>
      </c>
      <c r="AI11" s="7">
        <f t="shared" si="12"/>
        <v>2</v>
      </c>
      <c r="AJ11" s="5">
        <f t="shared" si="13"/>
        <v>1</v>
      </c>
      <c r="AK11" s="144">
        <v>1032</v>
      </c>
      <c r="AL11" s="7">
        <f t="shared" si="14"/>
        <v>25.170731707317074</v>
      </c>
      <c r="AM11" s="5">
        <f t="shared" si="15"/>
        <v>3</v>
      </c>
      <c r="AN11" s="107">
        <f t="shared" si="16"/>
        <v>14</v>
      </c>
      <c r="AO11" s="107">
        <f t="shared" si="17"/>
        <v>78</v>
      </c>
      <c r="AP11" s="104" t="str">
        <f t="shared" si="18"/>
        <v>нет</v>
      </c>
      <c r="AQ11" s="104" t="str">
        <f t="shared" si="19"/>
        <v>нет</v>
      </c>
      <c r="AR11" s="104" t="str">
        <f t="shared" si="20"/>
        <v>нет</v>
      </c>
    </row>
    <row r="12" spans="1:44" ht="30" customHeight="1">
      <c r="A12" s="198">
        <v>3</v>
      </c>
      <c r="B12" s="194" t="s">
        <v>551</v>
      </c>
      <c r="C12" s="144">
        <v>22</v>
      </c>
      <c r="D12" s="79">
        <v>8</v>
      </c>
      <c r="E12" s="79">
        <v>9</v>
      </c>
      <c r="F12" s="79">
        <v>51</v>
      </c>
      <c r="G12" s="86">
        <v>51</v>
      </c>
      <c r="H12" s="144">
        <v>54</v>
      </c>
      <c r="I12" s="5">
        <f t="shared" si="0"/>
        <v>1</v>
      </c>
      <c r="J12" s="144">
        <v>11</v>
      </c>
      <c r="K12" s="144">
        <v>63</v>
      </c>
      <c r="L12" s="144">
        <v>100</v>
      </c>
      <c r="M12" s="5">
        <f t="shared" si="1"/>
        <v>2</v>
      </c>
      <c r="N12" s="144">
        <v>268</v>
      </c>
      <c r="O12" s="5">
        <f t="shared" si="2"/>
        <v>1</v>
      </c>
      <c r="P12" s="144">
        <v>285</v>
      </c>
      <c r="Q12" s="145"/>
      <c r="R12" s="144"/>
      <c r="S12" s="5">
        <f t="shared" si="3"/>
        <v>0</v>
      </c>
      <c r="T12" s="144"/>
      <c r="U12" s="5">
        <f t="shared" si="4"/>
        <v>0</v>
      </c>
      <c r="V12" s="144">
        <v>2420</v>
      </c>
      <c r="W12" s="6">
        <f t="shared" si="5"/>
        <v>4.1399999999999997</v>
      </c>
      <c r="X12" s="5">
        <f t="shared" si="6"/>
        <v>1</v>
      </c>
      <c r="Y12" s="144">
        <v>981</v>
      </c>
      <c r="Z12" s="5">
        <f t="shared" si="7"/>
        <v>1</v>
      </c>
      <c r="AA12" s="144">
        <v>100</v>
      </c>
      <c r="AB12" s="5">
        <f t="shared" si="8"/>
        <v>2</v>
      </c>
      <c r="AC12" s="144">
        <v>100</v>
      </c>
      <c r="AD12" s="5">
        <f t="shared" si="9"/>
        <v>2</v>
      </c>
      <c r="AE12" s="144">
        <v>5</v>
      </c>
      <c r="AF12" s="6">
        <f t="shared" si="10"/>
        <v>7.9365079365079361E-2</v>
      </c>
      <c r="AG12" s="5">
        <f t="shared" si="11"/>
        <v>0</v>
      </c>
      <c r="AH12" s="144">
        <v>142</v>
      </c>
      <c r="AI12" s="7">
        <f t="shared" si="12"/>
        <v>3</v>
      </c>
      <c r="AJ12" s="5">
        <f t="shared" si="13"/>
        <v>1</v>
      </c>
      <c r="AK12" s="144">
        <v>848</v>
      </c>
      <c r="AL12" s="7">
        <f t="shared" si="14"/>
        <v>38.545454545454547</v>
      </c>
      <c r="AM12" s="5">
        <f t="shared" si="15"/>
        <v>3</v>
      </c>
      <c r="AN12" s="107">
        <f t="shared" si="16"/>
        <v>14</v>
      </c>
      <c r="AO12" s="107">
        <f t="shared" si="17"/>
        <v>78</v>
      </c>
      <c r="AP12" s="104" t="str">
        <f t="shared" si="18"/>
        <v>нет</v>
      </c>
      <c r="AQ12" s="104" t="str">
        <f t="shared" si="19"/>
        <v>нет</v>
      </c>
      <c r="AR12" s="104" t="str">
        <f t="shared" si="20"/>
        <v>нет</v>
      </c>
    </row>
    <row r="13" spans="1:44" ht="30" customHeight="1">
      <c r="A13" s="199">
        <v>8</v>
      </c>
      <c r="B13" s="17" t="s">
        <v>42</v>
      </c>
      <c r="C13" s="144">
        <v>17</v>
      </c>
      <c r="D13" s="79">
        <v>10</v>
      </c>
      <c r="E13" s="79">
        <v>10</v>
      </c>
      <c r="F13" s="79">
        <v>69</v>
      </c>
      <c r="G13" s="86">
        <v>69</v>
      </c>
      <c r="H13" s="144">
        <v>69</v>
      </c>
      <c r="I13" s="5">
        <f t="shared" si="0"/>
        <v>1</v>
      </c>
      <c r="J13" s="144">
        <v>11</v>
      </c>
      <c r="K13" s="144">
        <v>71</v>
      </c>
      <c r="L13" s="144">
        <v>100</v>
      </c>
      <c r="M13" s="5">
        <f t="shared" si="1"/>
        <v>2</v>
      </c>
      <c r="N13" s="144">
        <v>310</v>
      </c>
      <c r="O13" s="5">
        <f t="shared" si="2"/>
        <v>1</v>
      </c>
      <c r="P13" s="144">
        <v>306</v>
      </c>
      <c r="Q13" s="145" t="s">
        <v>210</v>
      </c>
      <c r="R13" s="144"/>
      <c r="S13" s="5">
        <f t="shared" si="3"/>
        <v>0</v>
      </c>
      <c r="T13" s="144"/>
      <c r="U13" s="5">
        <f t="shared" si="4"/>
        <v>0</v>
      </c>
      <c r="V13" s="144">
        <v>3029</v>
      </c>
      <c r="W13" s="6">
        <f t="shared" si="5"/>
        <v>3.95</v>
      </c>
      <c r="X13" s="5">
        <f t="shared" si="6"/>
        <v>1</v>
      </c>
      <c r="Y13" s="144">
        <v>170</v>
      </c>
      <c r="Z13" s="5">
        <f t="shared" si="7"/>
        <v>0</v>
      </c>
      <c r="AA13" s="144">
        <v>99</v>
      </c>
      <c r="AB13" s="5">
        <f t="shared" si="8"/>
        <v>2</v>
      </c>
      <c r="AC13" s="144">
        <v>99</v>
      </c>
      <c r="AD13" s="5">
        <f t="shared" si="9"/>
        <v>2</v>
      </c>
      <c r="AE13" s="144">
        <v>113</v>
      </c>
      <c r="AF13" s="6">
        <f t="shared" si="10"/>
        <v>1.591549295774648</v>
      </c>
      <c r="AG13" s="5">
        <f t="shared" si="11"/>
        <v>1</v>
      </c>
      <c r="AH13" s="144">
        <v>0</v>
      </c>
      <c r="AI13" s="7">
        <f t="shared" si="12"/>
        <v>0</v>
      </c>
      <c r="AJ13" s="5">
        <f t="shared" si="13"/>
        <v>0</v>
      </c>
      <c r="AK13" s="144">
        <v>468</v>
      </c>
      <c r="AL13" s="7">
        <f t="shared" si="14"/>
        <v>27.529411764705884</v>
      </c>
      <c r="AM13" s="5">
        <f t="shared" si="15"/>
        <v>3</v>
      </c>
      <c r="AN13" s="107">
        <f t="shared" si="16"/>
        <v>13</v>
      </c>
      <c r="AO13" s="107">
        <f t="shared" si="17"/>
        <v>72</v>
      </c>
      <c r="AP13" s="104" t="str">
        <f t="shared" si="18"/>
        <v>нет</v>
      </c>
      <c r="AQ13" s="104" t="str">
        <f t="shared" si="19"/>
        <v>нет</v>
      </c>
      <c r="AR13" s="104" t="str">
        <f t="shared" si="20"/>
        <v>нет</v>
      </c>
    </row>
    <row r="14" spans="1:44" ht="30" customHeight="1">
      <c r="A14" s="198">
        <v>11</v>
      </c>
      <c r="B14" s="17" t="s">
        <v>45</v>
      </c>
      <c r="C14" s="144">
        <v>16</v>
      </c>
      <c r="D14" s="79">
        <v>8</v>
      </c>
      <c r="E14" s="79">
        <v>3</v>
      </c>
      <c r="F14" s="79">
        <v>26</v>
      </c>
      <c r="G14" s="86">
        <v>26</v>
      </c>
      <c r="H14" s="144">
        <v>27</v>
      </c>
      <c r="I14" s="5">
        <f t="shared" si="0"/>
        <v>1</v>
      </c>
      <c r="J14" s="144">
        <v>9</v>
      </c>
      <c r="K14" s="144">
        <v>44</v>
      </c>
      <c r="L14" s="144">
        <v>100</v>
      </c>
      <c r="M14" s="5">
        <f t="shared" si="1"/>
        <v>2</v>
      </c>
      <c r="N14" s="144">
        <v>200</v>
      </c>
      <c r="O14" s="5">
        <f t="shared" si="2"/>
        <v>1</v>
      </c>
      <c r="P14" s="144">
        <v>258</v>
      </c>
      <c r="Q14" s="145" t="s">
        <v>210</v>
      </c>
      <c r="R14" s="144"/>
      <c r="S14" s="5">
        <f t="shared" si="3"/>
        <v>0</v>
      </c>
      <c r="T14" s="144"/>
      <c r="U14" s="5">
        <f t="shared" si="4"/>
        <v>0</v>
      </c>
      <c r="V14" s="144">
        <v>2093</v>
      </c>
      <c r="W14" s="6">
        <f t="shared" si="5"/>
        <v>6.71</v>
      </c>
      <c r="X14" s="5">
        <f t="shared" si="6"/>
        <v>1</v>
      </c>
      <c r="Y14" s="144">
        <v>172</v>
      </c>
      <c r="Z14" s="5">
        <f t="shared" si="7"/>
        <v>1</v>
      </c>
      <c r="AA14" s="144">
        <v>100</v>
      </c>
      <c r="AB14" s="5">
        <f t="shared" si="8"/>
        <v>2</v>
      </c>
      <c r="AC14" s="144">
        <v>100</v>
      </c>
      <c r="AD14" s="5">
        <f t="shared" si="9"/>
        <v>2</v>
      </c>
      <c r="AE14" s="144">
        <v>32</v>
      </c>
      <c r="AF14" s="6">
        <f t="shared" si="10"/>
        <v>0.72727272727272729</v>
      </c>
      <c r="AG14" s="5">
        <f t="shared" si="11"/>
        <v>0</v>
      </c>
      <c r="AH14" s="144">
        <v>38</v>
      </c>
      <c r="AI14" s="7">
        <f t="shared" si="12"/>
        <v>1</v>
      </c>
      <c r="AJ14" s="5">
        <f t="shared" si="13"/>
        <v>0</v>
      </c>
      <c r="AK14" s="144">
        <v>550</v>
      </c>
      <c r="AL14" s="7">
        <f t="shared" si="14"/>
        <v>34.375</v>
      </c>
      <c r="AM14" s="5">
        <f t="shared" si="15"/>
        <v>3</v>
      </c>
      <c r="AN14" s="107">
        <f t="shared" si="16"/>
        <v>13</v>
      </c>
      <c r="AO14" s="107">
        <f t="shared" si="17"/>
        <v>72</v>
      </c>
      <c r="AP14" s="104" t="str">
        <f t="shared" si="18"/>
        <v>нет</v>
      </c>
      <c r="AQ14" s="104" t="str">
        <f t="shared" si="19"/>
        <v>нет</v>
      </c>
      <c r="AR14" s="104" t="str">
        <f t="shared" si="20"/>
        <v>нет</v>
      </c>
    </row>
    <row r="15" spans="1:44" ht="30" customHeight="1">
      <c r="A15" s="200">
        <v>12</v>
      </c>
      <c r="B15" s="17" t="s">
        <v>46</v>
      </c>
      <c r="C15" s="144">
        <v>14</v>
      </c>
      <c r="D15" s="79">
        <v>6</v>
      </c>
      <c r="E15" s="79">
        <v>0</v>
      </c>
      <c r="F15" s="79">
        <v>99</v>
      </c>
      <c r="G15" s="86">
        <v>106</v>
      </c>
      <c r="H15" s="144">
        <v>108</v>
      </c>
      <c r="I15" s="5">
        <f t="shared" si="0"/>
        <v>1</v>
      </c>
      <c r="J15" s="144">
        <v>6</v>
      </c>
      <c r="K15" s="144">
        <v>79</v>
      </c>
      <c r="L15" s="144">
        <v>59</v>
      </c>
      <c r="M15" s="152">
        <f t="shared" si="1"/>
        <v>0</v>
      </c>
      <c r="N15" s="144">
        <v>82</v>
      </c>
      <c r="O15" s="5">
        <f t="shared" si="2"/>
        <v>1</v>
      </c>
      <c r="P15" s="144">
        <v>167</v>
      </c>
      <c r="Q15" s="97" t="s">
        <v>212</v>
      </c>
      <c r="R15" s="144"/>
      <c r="S15" s="5">
        <f t="shared" si="3"/>
        <v>0</v>
      </c>
      <c r="T15" s="144"/>
      <c r="U15" s="5">
        <f t="shared" si="4"/>
        <v>0</v>
      </c>
      <c r="V15" s="144">
        <v>1280</v>
      </c>
      <c r="W15" s="6">
        <f t="shared" si="5"/>
        <v>0.91</v>
      </c>
      <c r="X15" s="94">
        <f>IF(V15/(H15-E15)/13&gt;=1.5,1,0)</f>
        <v>0</v>
      </c>
      <c r="Y15" s="144">
        <v>1773</v>
      </c>
      <c r="Z15" s="5">
        <f t="shared" si="7"/>
        <v>1</v>
      </c>
      <c r="AA15" s="144">
        <v>100</v>
      </c>
      <c r="AB15" s="5">
        <f t="shared" si="8"/>
        <v>2</v>
      </c>
      <c r="AC15" s="144">
        <v>100</v>
      </c>
      <c r="AD15" s="5">
        <f t="shared" si="9"/>
        <v>2</v>
      </c>
      <c r="AE15" s="144">
        <v>0</v>
      </c>
      <c r="AF15" s="6">
        <f t="shared" si="10"/>
        <v>0</v>
      </c>
      <c r="AG15" s="152">
        <f t="shared" si="11"/>
        <v>0</v>
      </c>
      <c r="AH15" s="144">
        <v>35</v>
      </c>
      <c r="AI15" s="7">
        <f t="shared" si="12"/>
        <v>0</v>
      </c>
      <c r="AJ15" s="5">
        <f t="shared" si="13"/>
        <v>0</v>
      </c>
      <c r="AK15" s="144">
        <v>298</v>
      </c>
      <c r="AL15" s="7">
        <f t="shared" si="14"/>
        <v>21.285714285714285</v>
      </c>
      <c r="AM15" s="5">
        <f t="shared" si="15"/>
        <v>2</v>
      </c>
      <c r="AN15" s="107">
        <f t="shared" si="16"/>
        <v>9</v>
      </c>
      <c r="AO15" s="109">
        <f>ROUND(AN15/($AN$2-$M$2-$AG$2)*100,0)</f>
        <v>69</v>
      </c>
      <c r="AP15" s="104" t="str">
        <f t="shared" si="18"/>
        <v>нет</v>
      </c>
      <c r="AQ15" s="104" t="str">
        <f t="shared" si="19"/>
        <v>нет</v>
      </c>
      <c r="AR15" s="104" t="str">
        <f t="shared" si="20"/>
        <v>нет</v>
      </c>
    </row>
    <row r="16" spans="1:44" ht="15.75">
      <c r="C16" s="57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</row>
    <row r="17" spans="22:41" ht="15.75" thickBot="1"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</row>
    <row r="18" spans="22:41" ht="16.5" thickBot="1"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259" t="s">
        <v>129</v>
      </c>
      <c r="AJ18" s="260"/>
      <c r="AK18" s="260"/>
      <c r="AL18" s="260"/>
      <c r="AM18" s="261"/>
      <c r="AN18" s="62">
        <f>AVERAGE(AN4:AN15)</f>
        <v>14.833333333333334</v>
      </c>
      <c r="AO18" s="50">
        <f>ROUND(AN18/$AN$2*100,0)</f>
        <v>82</v>
      </c>
    </row>
  </sheetData>
  <autoFilter ref="A1:AR15">
    <sortState ref="A4:AR15">
      <sortCondition descending="1" ref="AO1:AO15"/>
    </sortState>
  </autoFilter>
  <sortState ref="A4:AR14">
    <sortCondition ref="A4"/>
  </sortState>
  <mergeCells count="1">
    <mergeCell ref="AI18:AM18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AR25"/>
  <sheetViews>
    <sheetView zoomScale="64" zoomScaleNormal="64" workbookViewId="0">
      <selection activeCell="C6" sqref="C6"/>
    </sheetView>
  </sheetViews>
  <sheetFormatPr defaultColWidth="8.85546875" defaultRowHeight="15"/>
  <cols>
    <col min="1" max="1" width="6.42578125" bestFit="1" customWidth="1"/>
    <col min="2" max="2" width="45.7109375" customWidth="1"/>
    <col min="3" max="3" width="10.85546875" bestFit="1" customWidth="1"/>
    <col min="4" max="4" width="13.42578125" customWidth="1"/>
    <col min="5" max="5" width="17.42578125" customWidth="1"/>
    <col min="6" max="6" width="18.28515625" customWidth="1"/>
    <col min="7" max="7" width="14" style="72" customWidth="1"/>
    <col min="8" max="8" width="13.42578125" bestFit="1" customWidth="1"/>
    <col min="9" max="9" width="6.140625" bestFit="1" customWidth="1"/>
    <col min="10" max="10" width="10" bestFit="1" customWidth="1"/>
    <col min="11" max="11" width="12.7109375" bestFit="1" customWidth="1"/>
    <col min="12" max="12" width="14" customWidth="1"/>
    <col min="13" max="13" width="6.140625" bestFit="1" customWidth="1"/>
    <col min="15" max="15" width="6.140625" bestFit="1" customWidth="1"/>
    <col min="16" max="16" width="13.42578125" bestFit="1" customWidth="1"/>
    <col min="17" max="17" width="13.42578125" style="72" hidden="1" customWidth="1"/>
    <col min="18" max="18" width="13.28515625" bestFit="1" customWidth="1"/>
    <col min="19" max="19" width="6.140625" bestFit="1" customWidth="1"/>
    <col min="20" max="20" width="16" bestFit="1" customWidth="1"/>
    <col min="21" max="21" width="6.140625" style="72" bestFit="1" customWidth="1"/>
    <col min="22" max="22" width="13.7109375" bestFit="1" customWidth="1"/>
    <col min="25" max="25" width="13.140625" customWidth="1"/>
    <col min="27" max="27" width="17.42578125" customWidth="1"/>
    <col min="29" max="29" width="14.42578125" customWidth="1"/>
    <col min="31" max="31" width="14.140625" customWidth="1"/>
    <col min="34" max="34" width="14.28515625" customWidth="1"/>
    <col min="37" max="37" width="14.42578125" customWidth="1"/>
    <col min="41" max="41" width="10" bestFit="1" customWidth="1"/>
    <col min="42" max="42" width="10.85546875" hidden="1" customWidth="1"/>
    <col min="43" max="43" width="13.42578125" hidden="1" customWidth="1"/>
    <col min="44" max="44" width="12.85546875" hidden="1" customWidth="1"/>
  </cols>
  <sheetData>
    <row r="1" spans="1:44" s="8" customFormat="1" ht="140.25" customHeight="1">
      <c r="A1" s="84" t="s">
        <v>0</v>
      </c>
      <c r="B1" s="106" t="s">
        <v>1</v>
      </c>
      <c r="C1" s="84" t="s">
        <v>2</v>
      </c>
      <c r="D1" s="118" t="s">
        <v>3</v>
      </c>
      <c r="E1" s="118" t="s">
        <v>145</v>
      </c>
      <c r="F1" s="118" t="s">
        <v>146</v>
      </c>
      <c r="G1" s="119" t="s">
        <v>207</v>
      </c>
      <c r="H1" s="84" t="s">
        <v>147</v>
      </c>
      <c r="I1" s="120" t="s">
        <v>4</v>
      </c>
      <c r="J1" s="84" t="s">
        <v>5</v>
      </c>
      <c r="K1" s="84" t="s">
        <v>6</v>
      </c>
      <c r="L1" s="84" t="s">
        <v>7</v>
      </c>
      <c r="M1" s="120" t="s">
        <v>8</v>
      </c>
      <c r="N1" s="84" t="s">
        <v>9</v>
      </c>
      <c r="O1" s="120" t="s">
        <v>10</v>
      </c>
      <c r="P1" s="84" t="s">
        <v>11</v>
      </c>
      <c r="Q1" s="84" t="s">
        <v>209</v>
      </c>
      <c r="R1" s="84" t="s">
        <v>170</v>
      </c>
      <c r="S1" s="120" t="s">
        <v>34</v>
      </c>
      <c r="T1" s="84" t="s">
        <v>12</v>
      </c>
      <c r="U1" s="120" t="s">
        <v>201</v>
      </c>
      <c r="V1" s="84" t="s">
        <v>13</v>
      </c>
      <c r="W1" s="121" t="s">
        <v>143</v>
      </c>
      <c r="X1" s="120" t="s">
        <v>35</v>
      </c>
      <c r="Y1" s="84" t="s">
        <v>14</v>
      </c>
      <c r="Z1" s="120" t="s">
        <v>202</v>
      </c>
      <c r="AA1" s="84" t="s">
        <v>15</v>
      </c>
      <c r="AB1" s="120" t="s">
        <v>36</v>
      </c>
      <c r="AC1" s="84" t="s">
        <v>16</v>
      </c>
      <c r="AD1" s="120" t="s">
        <v>203</v>
      </c>
      <c r="AE1" s="84" t="s">
        <v>17</v>
      </c>
      <c r="AF1" s="121" t="s">
        <v>18</v>
      </c>
      <c r="AG1" s="120" t="s">
        <v>204</v>
      </c>
      <c r="AH1" s="84" t="s">
        <v>19</v>
      </c>
      <c r="AI1" s="121" t="s">
        <v>144</v>
      </c>
      <c r="AJ1" s="120" t="s">
        <v>205</v>
      </c>
      <c r="AK1" s="84" t="s">
        <v>20</v>
      </c>
      <c r="AL1" s="121" t="s">
        <v>169</v>
      </c>
      <c r="AM1" s="120" t="s">
        <v>206</v>
      </c>
      <c r="AN1" s="122" t="s">
        <v>33</v>
      </c>
      <c r="AO1" s="122" t="s">
        <v>22</v>
      </c>
      <c r="AP1" s="102"/>
      <c r="AQ1" s="103"/>
      <c r="AR1" s="103"/>
    </row>
    <row r="2" spans="1:44" s="85" customFormat="1" ht="15" customHeight="1">
      <c r="A2" s="138"/>
      <c r="B2" s="133" t="s">
        <v>227</v>
      </c>
      <c r="C2" s="134"/>
      <c r="D2" s="134"/>
      <c r="E2" s="134"/>
      <c r="F2" s="134"/>
      <c r="G2" s="134"/>
      <c r="H2" s="134"/>
      <c r="I2" s="134">
        <v>1</v>
      </c>
      <c r="J2" s="134"/>
      <c r="K2" s="134"/>
      <c r="L2" s="134"/>
      <c r="M2" s="134">
        <v>2</v>
      </c>
      <c r="N2" s="134"/>
      <c r="O2" s="134">
        <v>1</v>
      </c>
      <c r="P2" s="134"/>
      <c r="Q2" s="134"/>
      <c r="R2" s="134"/>
      <c r="S2" s="134">
        <v>0</v>
      </c>
      <c r="T2" s="134"/>
      <c r="U2" s="134">
        <v>0</v>
      </c>
      <c r="V2" s="134"/>
      <c r="W2" s="135"/>
      <c r="X2" s="134">
        <v>1</v>
      </c>
      <c r="Y2" s="134"/>
      <c r="Z2" s="134">
        <v>1</v>
      </c>
      <c r="AA2" s="134"/>
      <c r="AB2" s="134">
        <v>2</v>
      </c>
      <c r="AC2" s="134"/>
      <c r="AD2" s="134">
        <v>2</v>
      </c>
      <c r="AE2" s="134"/>
      <c r="AF2" s="134"/>
      <c r="AG2" s="134">
        <v>3</v>
      </c>
      <c r="AH2" s="134"/>
      <c r="AI2" s="134"/>
      <c r="AJ2" s="134">
        <v>2</v>
      </c>
      <c r="AK2" s="134"/>
      <c r="AL2" s="134"/>
      <c r="AM2" s="134">
        <v>3</v>
      </c>
      <c r="AN2" s="134">
        <f>SUM(C2:AM2)</f>
        <v>18</v>
      </c>
      <c r="AO2" s="139">
        <v>100</v>
      </c>
      <c r="AP2" s="130"/>
      <c r="AQ2" s="130" t="s">
        <v>222</v>
      </c>
      <c r="AR2" s="131"/>
    </row>
    <row r="3" spans="1:44" s="85" customFormat="1" ht="15" customHeight="1">
      <c r="A3" s="140"/>
      <c r="B3" s="81" t="s">
        <v>529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7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41"/>
      <c r="AP3" s="132" t="s">
        <v>210</v>
      </c>
      <c r="AQ3" s="132" t="s">
        <v>211</v>
      </c>
      <c r="AR3" s="132" t="s">
        <v>212</v>
      </c>
    </row>
    <row r="4" spans="1:44" s="72" customFormat="1" ht="30" customHeight="1">
      <c r="A4" s="29"/>
      <c r="B4" s="17" t="s">
        <v>127</v>
      </c>
      <c r="C4" s="144"/>
      <c r="D4" s="79">
        <v>11</v>
      </c>
      <c r="E4" s="79">
        <v>47</v>
      </c>
      <c r="F4" s="79">
        <v>244</v>
      </c>
      <c r="G4" s="86">
        <v>244</v>
      </c>
      <c r="H4" s="144"/>
      <c r="I4" s="5">
        <f t="shared" ref="I4" si="0">IF(ABS((H4-G4)/G4)&lt;=0.1,1,0)</f>
        <v>0</v>
      </c>
      <c r="J4" s="144"/>
      <c r="K4" s="144"/>
      <c r="L4" s="144"/>
      <c r="M4" s="5">
        <f t="shared" ref="M4" si="1">IF(L4&gt;=90,2,IF(L4&gt;=80,1,0))</f>
        <v>0</v>
      </c>
      <c r="N4" s="144"/>
      <c r="O4" s="5">
        <f t="shared" ref="O4" si="2">IF(N4/D4&gt;=13,1,0)</f>
        <v>0</v>
      </c>
      <c r="P4" s="144"/>
      <c r="Q4" s="145" t="s">
        <v>210</v>
      </c>
      <c r="R4" s="144"/>
      <c r="S4" s="5">
        <f t="shared" ref="S4" si="3">IF(R4&gt;=90,2,IF(R4&gt;=80,1,0))</f>
        <v>0</v>
      </c>
      <c r="T4" s="144"/>
      <c r="U4" s="5">
        <f t="shared" ref="U4" si="4">IF(T4&gt;=90,2,IF(T4&gt;=80,1,0))</f>
        <v>0</v>
      </c>
      <c r="V4" s="144"/>
      <c r="W4" s="6">
        <f t="shared" ref="W4" si="5">ROUND($V4/($H4-$E4)/13,2)</f>
        <v>0</v>
      </c>
      <c r="X4" s="5">
        <f t="shared" ref="X4" si="6">IF(V4/(H4-E4)/13&gt;=2.5,1,0)</f>
        <v>0</v>
      </c>
      <c r="Y4" s="144"/>
      <c r="Z4" s="5" t="e">
        <f t="shared" ref="Z4" si="7">IF(Y4/H4&gt;=6,1,0)</f>
        <v>#DIV/0!</v>
      </c>
      <c r="AA4" s="144"/>
      <c r="AB4" s="5">
        <f t="shared" ref="AB4" si="8">IF(AA4&gt;=90,2,IF(AA4&gt;=80,1,0))</f>
        <v>0</v>
      </c>
      <c r="AC4" s="144"/>
      <c r="AD4" s="5">
        <f t="shared" ref="AD4" si="9">IF(AC4&gt;=90,2,IF(AC4&gt;=80,1,0))</f>
        <v>0</v>
      </c>
      <c r="AE4" s="144"/>
      <c r="AF4" s="6" t="e">
        <f t="shared" ref="AF4" si="10">AE4/K4</f>
        <v>#DIV/0!</v>
      </c>
      <c r="AG4" s="5" t="e">
        <f t="shared" ref="AG4" si="11">IF(AF4&gt;12,3,IF(AF4&gt;4,2,IF(AF4&gt;1,1,0)))</f>
        <v>#DIV/0!</v>
      </c>
      <c r="AH4" s="144"/>
      <c r="AI4" s="7" t="e">
        <f t="shared" ref="AI4" si="12">ROUND(AH4/H4,0)</f>
        <v>#DIV/0!</v>
      </c>
      <c r="AJ4" s="5" t="e">
        <f t="shared" ref="AJ4" si="13">IF(AI4&gt;=4,2,IF(AI4&gt;1,1,0))</f>
        <v>#DIV/0!</v>
      </c>
      <c r="AK4" s="144"/>
      <c r="AL4" s="7" t="e">
        <f t="shared" ref="AL4" si="14">AK4/C4</f>
        <v>#DIV/0!</v>
      </c>
      <c r="AM4" s="5" t="e">
        <f t="shared" ref="AM4" si="15">IF(AL4&gt;23,3,IF(AL4&gt;12,2,IF(AL4&gt;4,1,0)))</f>
        <v>#DIV/0!</v>
      </c>
      <c r="AN4" s="107">
        <v>0</v>
      </c>
      <c r="AO4" s="107">
        <f t="shared" ref="AO4" si="16">ROUND(AN4/$AN$2*100,0)</f>
        <v>0</v>
      </c>
      <c r="AP4" s="104" t="str">
        <f t="shared" ref="AP4" si="17">IF(AND(OR($B$3="октябрь",$B$3="декабрь",$B$3="март",$B$3="май"),Q4="четверть"),"выставляются","нет")</f>
        <v>нет</v>
      </c>
      <c r="AQ4" s="104" t="str">
        <f t="shared" ref="AQ4" si="18">IF(AND(OR($B$3="ноябрь",$B$3="февраль",$B$3="май"),$Q4="триместр"),"выставляются","нет")</f>
        <v>нет</v>
      </c>
      <c r="AR4" s="104" t="str">
        <f t="shared" ref="AR4" si="19">IF(AND(OR($B$3="декабрь",$B$3="май"),$Q4="полугодие"),"выставляются","нет")</f>
        <v>нет</v>
      </c>
    </row>
    <row r="5" spans="1:44">
      <c r="A5" s="72"/>
      <c r="B5" s="72"/>
      <c r="C5" s="72"/>
      <c r="D5" s="72"/>
      <c r="E5" s="72"/>
      <c r="F5" s="72"/>
      <c r="H5" s="72"/>
      <c r="I5" s="72"/>
      <c r="J5" s="72"/>
      <c r="K5" s="72"/>
      <c r="L5" s="72"/>
      <c r="M5" s="72"/>
      <c r="N5" s="72"/>
      <c r="O5" s="72"/>
      <c r="P5" s="72"/>
      <c r="R5" s="72"/>
      <c r="S5" s="72"/>
      <c r="T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</row>
    <row r="6" spans="1:44" ht="19.5" thickBot="1">
      <c r="A6" s="72"/>
      <c r="B6" s="72"/>
      <c r="C6" s="56" t="s">
        <v>560</v>
      </c>
      <c r="D6" s="72"/>
      <c r="E6" s="72"/>
      <c r="F6" s="72"/>
      <c r="H6" s="72"/>
      <c r="I6" s="72"/>
      <c r="J6" s="72"/>
      <c r="K6" s="72"/>
      <c r="L6" s="72"/>
      <c r="M6" s="72"/>
      <c r="N6" s="72"/>
      <c r="O6" s="72"/>
      <c r="P6" s="72"/>
      <c r="R6" s="72"/>
      <c r="S6" s="72"/>
      <c r="T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</row>
    <row r="7" spans="1:44" ht="16.5" thickBot="1">
      <c r="A7" s="72"/>
      <c r="B7" s="72"/>
      <c r="C7" s="72"/>
      <c r="D7" s="72"/>
      <c r="E7" s="72"/>
      <c r="F7" s="72"/>
      <c r="H7" s="72"/>
      <c r="I7" s="72"/>
      <c r="J7" s="72"/>
      <c r="K7" s="72"/>
      <c r="L7" s="72"/>
      <c r="M7" s="72"/>
      <c r="N7" s="72"/>
      <c r="O7" s="72"/>
      <c r="P7" s="72"/>
      <c r="R7" s="72"/>
      <c r="S7" s="72"/>
      <c r="T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259" t="s">
        <v>129</v>
      </c>
      <c r="AJ7" s="260"/>
      <c r="AK7" s="260"/>
      <c r="AL7" s="260"/>
      <c r="AM7" s="262"/>
      <c r="AN7" s="49">
        <f>AVERAGE(AN4)</f>
        <v>0</v>
      </c>
      <c r="AO7" s="50">
        <f>ROUND(AN7/AN2*100,0)</f>
        <v>0</v>
      </c>
      <c r="AP7" s="72"/>
      <c r="AQ7" s="72"/>
    </row>
    <row r="8" spans="1:44">
      <c r="A8" s="72"/>
      <c r="B8" s="72"/>
      <c r="C8" s="72"/>
      <c r="D8" s="72"/>
      <c r="E8" s="72"/>
      <c r="F8" s="72"/>
      <c r="H8" s="72"/>
      <c r="I8" s="72"/>
      <c r="J8" s="72"/>
      <c r="K8" s="72"/>
      <c r="L8" s="72"/>
      <c r="M8" s="72"/>
      <c r="N8" s="72"/>
      <c r="O8" s="72"/>
      <c r="P8" s="72"/>
      <c r="R8" s="72"/>
      <c r="S8" s="72"/>
      <c r="T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</row>
    <row r="25" spans="9:9">
      <c r="I25" t="s">
        <v>114</v>
      </c>
    </row>
  </sheetData>
  <mergeCells count="1">
    <mergeCell ref="AI7:AM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R98"/>
  <sheetViews>
    <sheetView zoomScale="80" zoomScaleNormal="80" workbookViewId="0">
      <pane xSplit="2" ySplit="1" topLeftCell="S2" activePane="bottomRight" state="frozen"/>
      <selection activeCell="B3" sqref="B3"/>
      <selection pane="topRight" activeCell="B3" sqref="B3"/>
      <selection pane="bottomLeft" activeCell="B3" sqref="B3"/>
      <selection pane="bottomRight" activeCell="K24" sqref="K24"/>
    </sheetView>
  </sheetViews>
  <sheetFormatPr defaultColWidth="8.85546875" defaultRowHeight="15"/>
  <cols>
    <col min="1" max="1" width="5.28515625" customWidth="1"/>
    <col min="2" max="2" width="53.7109375" customWidth="1"/>
    <col min="3" max="3" width="12.5703125" customWidth="1"/>
    <col min="4" max="4" width="13.28515625" customWidth="1"/>
    <col min="5" max="5" width="18" customWidth="1"/>
    <col min="6" max="6" width="17.7109375" customWidth="1"/>
    <col min="7" max="7" width="12" style="72" customWidth="1"/>
    <col min="8" max="8" width="15.42578125" customWidth="1"/>
    <col min="9" max="9" width="6.42578125" customWidth="1"/>
    <col min="10" max="10" width="7.140625" hidden="1" customWidth="1"/>
    <col min="11" max="11" width="12.140625" customWidth="1"/>
    <col min="12" max="12" width="13.28515625" customWidth="1"/>
    <col min="13" max="13" width="5.85546875" bestFit="1" customWidth="1"/>
    <col min="14" max="14" width="11.42578125" customWidth="1"/>
    <col min="15" max="15" width="5.85546875" bestFit="1" customWidth="1"/>
    <col min="16" max="16" width="12.42578125" customWidth="1"/>
    <col min="17" max="17" width="12.42578125" style="72" hidden="1" customWidth="1"/>
    <col min="18" max="18" width="12.140625" customWidth="1"/>
    <col min="19" max="19" width="5.85546875" bestFit="1" customWidth="1"/>
    <col min="20" max="20" width="15.85546875" customWidth="1"/>
    <col min="21" max="21" width="5.85546875" style="72" bestFit="1" customWidth="1"/>
    <col min="22" max="22" width="12.7109375" customWidth="1"/>
    <col min="23" max="23" width="8" customWidth="1"/>
    <col min="24" max="24" width="5.85546875" bestFit="1" customWidth="1"/>
    <col min="25" max="25" width="13.42578125" customWidth="1"/>
    <col min="26" max="26" width="5.85546875" bestFit="1" customWidth="1"/>
    <col min="27" max="27" width="14.42578125" customWidth="1"/>
    <col min="28" max="28" width="5.85546875" bestFit="1" customWidth="1"/>
    <col min="29" max="29" width="17.28515625" customWidth="1"/>
    <col min="30" max="30" width="5.85546875" bestFit="1" customWidth="1"/>
    <col min="31" max="31" width="14" customWidth="1"/>
    <col min="32" max="32" width="6.85546875" customWidth="1"/>
    <col min="33" max="33" width="7" customWidth="1"/>
    <col min="34" max="34" width="14.140625" customWidth="1"/>
    <col min="35" max="35" width="7.7109375" customWidth="1"/>
    <col min="36" max="36" width="7.28515625" customWidth="1"/>
    <col min="37" max="37" width="14.42578125" customWidth="1"/>
    <col min="38" max="38" width="8.28515625" customWidth="1"/>
    <col min="39" max="41" width="8" customWidth="1"/>
    <col min="42" max="42" width="16.5703125" hidden="1" customWidth="1"/>
    <col min="43" max="43" width="15.7109375" hidden="1" customWidth="1"/>
    <col min="44" max="44" width="15" hidden="1" customWidth="1"/>
  </cols>
  <sheetData>
    <row r="1" spans="1:44" s="8" customFormat="1" ht="140.25" customHeight="1">
      <c r="A1" s="84" t="s">
        <v>0</v>
      </c>
      <c r="B1" s="106" t="s">
        <v>1</v>
      </c>
      <c r="C1" s="84" t="s">
        <v>2</v>
      </c>
      <c r="D1" s="118" t="s">
        <v>3</v>
      </c>
      <c r="E1" s="118" t="s">
        <v>145</v>
      </c>
      <c r="F1" s="118" t="s">
        <v>146</v>
      </c>
      <c r="G1" s="119" t="s">
        <v>207</v>
      </c>
      <c r="H1" s="84" t="s">
        <v>147</v>
      </c>
      <c r="I1" s="120" t="s">
        <v>4</v>
      </c>
      <c r="J1" s="84" t="s">
        <v>5</v>
      </c>
      <c r="K1" s="84" t="s">
        <v>6</v>
      </c>
      <c r="L1" s="84" t="s">
        <v>7</v>
      </c>
      <c r="M1" s="120" t="s">
        <v>8</v>
      </c>
      <c r="N1" s="84" t="s">
        <v>9</v>
      </c>
      <c r="O1" s="120" t="s">
        <v>10</v>
      </c>
      <c r="P1" s="84" t="s">
        <v>11</v>
      </c>
      <c r="Q1" s="84" t="s">
        <v>209</v>
      </c>
      <c r="R1" s="84" t="s">
        <v>170</v>
      </c>
      <c r="S1" s="120" t="s">
        <v>34</v>
      </c>
      <c r="T1" s="84" t="s">
        <v>12</v>
      </c>
      <c r="U1" s="120" t="s">
        <v>201</v>
      </c>
      <c r="V1" s="84" t="s">
        <v>13</v>
      </c>
      <c r="W1" s="121" t="s">
        <v>143</v>
      </c>
      <c r="X1" s="120" t="s">
        <v>35</v>
      </c>
      <c r="Y1" s="84" t="s">
        <v>14</v>
      </c>
      <c r="Z1" s="120" t="s">
        <v>202</v>
      </c>
      <c r="AA1" s="84" t="s">
        <v>15</v>
      </c>
      <c r="AB1" s="120" t="s">
        <v>36</v>
      </c>
      <c r="AC1" s="84" t="s">
        <v>16</v>
      </c>
      <c r="AD1" s="120" t="s">
        <v>203</v>
      </c>
      <c r="AE1" s="84" t="s">
        <v>17</v>
      </c>
      <c r="AF1" s="121" t="s">
        <v>18</v>
      </c>
      <c r="AG1" s="120" t="s">
        <v>204</v>
      </c>
      <c r="AH1" s="84" t="s">
        <v>19</v>
      </c>
      <c r="AI1" s="121" t="s">
        <v>144</v>
      </c>
      <c r="AJ1" s="120" t="s">
        <v>205</v>
      </c>
      <c r="AK1" s="84" t="s">
        <v>20</v>
      </c>
      <c r="AL1" s="121" t="s">
        <v>169</v>
      </c>
      <c r="AM1" s="120" t="s">
        <v>206</v>
      </c>
      <c r="AN1" s="122" t="s">
        <v>33</v>
      </c>
      <c r="AO1" s="122" t="s">
        <v>22</v>
      </c>
      <c r="AP1" s="102"/>
      <c r="AQ1" s="103"/>
      <c r="AR1" s="103"/>
    </row>
    <row r="2" spans="1:44" s="85" customFormat="1" ht="15" customHeight="1">
      <c r="A2" s="138"/>
      <c r="B2" s="133" t="s">
        <v>227</v>
      </c>
      <c r="C2" s="134"/>
      <c r="D2" s="134"/>
      <c r="E2" s="134"/>
      <c r="F2" s="134"/>
      <c r="G2" s="134"/>
      <c r="H2" s="134"/>
      <c r="I2" s="134">
        <v>1</v>
      </c>
      <c r="J2" s="134"/>
      <c r="K2" s="134"/>
      <c r="L2" s="134"/>
      <c r="M2" s="134">
        <v>2</v>
      </c>
      <c r="N2" s="134"/>
      <c r="O2" s="134">
        <v>1</v>
      </c>
      <c r="P2" s="134"/>
      <c r="Q2" s="134"/>
      <c r="R2" s="134"/>
      <c r="S2" s="134">
        <v>0</v>
      </c>
      <c r="T2" s="134"/>
      <c r="U2" s="134">
        <v>0</v>
      </c>
      <c r="V2" s="134"/>
      <c r="W2" s="135"/>
      <c r="X2" s="134">
        <v>1</v>
      </c>
      <c r="Y2" s="134"/>
      <c r="Z2" s="134">
        <v>1</v>
      </c>
      <c r="AA2" s="134"/>
      <c r="AB2" s="134">
        <v>2</v>
      </c>
      <c r="AC2" s="134"/>
      <c r="AD2" s="134">
        <v>2</v>
      </c>
      <c r="AE2" s="134"/>
      <c r="AF2" s="134"/>
      <c r="AG2" s="134">
        <v>3</v>
      </c>
      <c r="AH2" s="134"/>
      <c r="AI2" s="134"/>
      <c r="AJ2" s="134">
        <v>2</v>
      </c>
      <c r="AK2" s="134"/>
      <c r="AL2" s="134"/>
      <c r="AM2" s="134">
        <v>3</v>
      </c>
      <c r="AN2" s="134">
        <f>SUM(C2:AM2)</f>
        <v>18</v>
      </c>
      <c r="AO2" s="139">
        <v>100</v>
      </c>
      <c r="AP2" s="130"/>
      <c r="AQ2" s="130" t="s">
        <v>222</v>
      </c>
      <c r="AR2" s="131"/>
    </row>
    <row r="3" spans="1:44" s="85" customFormat="1" ht="15" customHeight="1">
      <c r="A3" s="140"/>
      <c r="B3" s="81" t="s">
        <v>529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7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41"/>
      <c r="AP3" s="132" t="s">
        <v>210</v>
      </c>
      <c r="AQ3" s="132" t="s">
        <v>211</v>
      </c>
      <c r="AR3" s="132" t="s">
        <v>212</v>
      </c>
    </row>
    <row r="4" spans="1:44" ht="30" customHeight="1">
      <c r="A4" s="30">
        <v>2</v>
      </c>
      <c r="B4" s="17" t="s">
        <v>172</v>
      </c>
      <c r="C4" s="176">
        <v>20</v>
      </c>
      <c r="D4" s="79">
        <v>11</v>
      </c>
      <c r="E4" s="79">
        <v>9</v>
      </c>
      <c r="F4" s="79">
        <v>84</v>
      </c>
      <c r="G4" s="86">
        <v>84</v>
      </c>
      <c r="H4" s="176">
        <v>84</v>
      </c>
      <c r="I4" s="5">
        <f t="shared" ref="I4:I10" si="0">IF(ABS((H4-G4)/G4)&lt;=0.1,1,0)</f>
        <v>1</v>
      </c>
      <c r="J4" s="176">
        <v>15</v>
      </c>
      <c r="K4" s="176">
        <v>99</v>
      </c>
      <c r="L4" s="176">
        <v>100</v>
      </c>
      <c r="M4" s="5">
        <f t="shared" ref="M4:M10" si="1">IF(L4&gt;=90,2,IF(L4&gt;=80,1,0))</f>
        <v>2</v>
      </c>
      <c r="N4" s="176">
        <v>944</v>
      </c>
      <c r="O4" s="5">
        <f t="shared" ref="O4:O10" si="2">IF(N4/D4&gt;=13,1,0)</f>
        <v>1</v>
      </c>
      <c r="P4" s="176">
        <v>552</v>
      </c>
      <c r="Q4" s="145" t="s">
        <v>210</v>
      </c>
      <c r="R4" s="176"/>
      <c r="S4" s="5">
        <f t="shared" ref="S4:S10" si="3">IF(R4&gt;=90,2,IF(R4&gt;=80,1,0))</f>
        <v>0</v>
      </c>
      <c r="T4" s="201"/>
      <c r="U4" s="159">
        <f t="shared" ref="U4:U10" si="4">IF(T4&gt;=90,2,IF(T4&gt;=80,1,0))</f>
        <v>0</v>
      </c>
      <c r="V4" s="176">
        <v>6134</v>
      </c>
      <c r="W4" s="6">
        <f t="shared" ref="W4:W10" si="5">ROUND($V4/($H4-$E4)/13,2)</f>
        <v>6.29</v>
      </c>
      <c r="X4" s="5">
        <f>IF(V4/(H4-E4)/13&gt;=2.5,1,0)</f>
        <v>1</v>
      </c>
      <c r="Y4" s="176">
        <v>1503</v>
      </c>
      <c r="Z4" s="5">
        <f t="shared" ref="Z4:Z10" si="6">IF(Y4/H4&gt;=6,1,0)</f>
        <v>1</v>
      </c>
      <c r="AA4" s="176">
        <v>93</v>
      </c>
      <c r="AB4" s="5">
        <f t="shared" ref="AB4:AB10" si="7">IF(AA4&gt;=90,2,IF(AA4&gt;=80,1,0))</f>
        <v>2</v>
      </c>
      <c r="AC4" s="176">
        <v>85</v>
      </c>
      <c r="AD4" s="5">
        <f t="shared" ref="AD4:AD10" si="8">IF(AC4&gt;=90,2,IF(AC4&gt;=80,1,0))</f>
        <v>1</v>
      </c>
      <c r="AE4" s="176">
        <v>851</v>
      </c>
      <c r="AF4" s="6">
        <f>AE4/K4</f>
        <v>8.5959595959595951</v>
      </c>
      <c r="AG4" s="5">
        <f t="shared" ref="AG4:AG10" si="9">IF(AF4&gt;12,3,IF(AF4&gt;4,2,IF(AF4&gt;1,1,0)))</f>
        <v>2</v>
      </c>
      <c r="AH4" s="176">
        <v>428</v>
      </c>
      <c r="AI4" s="7">
        <f t="shared" ref="AI4:AI10" si="10">ROUND(AH4/H4,0)</f>
        <v>5</v>
      </c>
      <c r="AJ4" s="5">
        <f t="shared" ref="AJ4:AJ10" si="11">IF(AI4&gt;=4,2,IF(AI4&gt;1,1,0))</f>
        <v>2</v>
      </c>
      <c r="AK4" s="176">
        <v>924</v>
      </c>
      <c r="AL4" s="7">
        <f t="shared" ref="AL4:AL10" si="12">AK4/C4</f>
        <v>46.2</v>
      </c>
      <c r="AM4" s="5">
        <f t="shared" ref="AM4:AM10" si="13">IF(AL4&gt;23,3,IF(AL4&gt;12,2,IF(AL4&gt;4,1,0)))</f>
        <v>3</v>
      </c>
      <c r="AN4" s="107">
        <f>I4+M4+O4+S4+U4+X4+Z4+AB4+AD4+AG4+AJ4+AM4</f>
        <v>16</v>
      </c>
      <c r="AO4" s="107">
        <f>ROUND(AN4/$AN$2*100,0)</f>
        <v>89</v>
      </c>
      <c r="AP4" s="104" t="str">
        <f t="shared" ref="AP4:AP10" si="14">IF(AND(OR($B$3="октябрь",$B$3="декабрь",$B$3="март",$B$3="май"),Q4="четверть"),"выставляются","нет")</f>
        <v>нет</v>
      </c>
      <c r="AQ4" s="104" t="str">
        <f t="shared" ref="AQ4:AQ10" si="15">IF(AND(OR($B$3="ноябрь",$B$3="февраль",$B$3="май"),$Q4="триместр"),"выставляются","нет")</f>
        <v>нет</v>
      </c>
      <c r="AR4" s="104" t="str">
        <f t="shared" ref="AR4:AR10" si="16">IF(AND(OR($B$3="декабрь",$B$3="май"),$Q4="полугодие"),"выставляются","нет")</f>
        <v>нет</v>
      </c>
    </row>
    <row r="5" spans="1:44" ht="30" customHeight="1">
      <c r="A5" s="30">
        <v>3</v>
      </c>
      <c r="B5" s="17" t="s">
        <v>173</v>
      </c>
      <c r="C5" s="144">
        <v>22</v>
      </c>
      <c r="D5" s="79">
        <v>11</v>
      </c>
      <c r="E5" s="79">
        <v>22</v>
      </c>
      <c r="F5" s="79">
        <v>100</v>
      </c>
      <c r="G5" s="86">
        <v>111</v>
      </c>
      <c r="H5" s="144">
        <v>101</v>
      </c>
      <c r="I5" s="5">
        <f t="shared" si="0"/>
        <v>1</v>
      </c>
      <c r="J5" s="144">
        <v>17</v>
      </c>
      <c r="K5" s="144">
        <v>132</v>
      </c>
      <c r="L5" s="144">
        <v>94</v>
      </c>
      <c r="M5" s="5">
        <f t="shared" si="1"/>
        <v>2</v>
      </c>
      <c r="N5" s="144">
        <v>677</v>
      </c>
      <c r="O5" s="5">
        <f t="shared" si="2"/>
        <v>1</v>
      </c>
      <c r="P5" s="144">
        <v>489</v>
      </c>
      <c r="Q5" s="96" t="s">
        <v>210</v>
      </c>
      <c r="R5" s="144"/>
      <c r="S5" s="5">
        <f t="shared" si="3"/>
        <v>0</v>
      </c>
      <c r="T5" s="78"/>
      <c r="U5" s="159">
        <f t="shared" si="4"/>
        <v>0</v>
      </c>
      <c r="V5" s="144">
        <v>6789</v>
      </c>
      <c r="W5" s="6">
        <f t="shared" si="5"/>
        <v>6.61</v>
      </c>
      <c r="X5" s="5">
        <f>IF(V5/(H5-E5)/13&gt;=2.5,1,0)</f>
        <v>1</v>
      </c>
      <c r="Y5" s="144">
        <v>656</v>
      </c>
      <c r="Z5" s="5">
        <f t="shared" si="6"/>
        <v>1</v>
      </c>
      <c r="AA5" s="144">
        <v>100</v>
      </c>
      <c r="AB5" s="5">
        <f t="shared" si="7"/>
        <v>2</v>
      </c>
      <c r="AC5" s="144">
        <v>100</v>
      </c>
      <c r="AD5" s="5">
        <f t="shared" si="8"/>
        <v>2</v>
      </c>
      <c r="AE5" s="144">
        <v>470</v>
      </c>
      <c r="AF5" s="6">
        <f>AE5/K5</f>
        <v>3.5606060606060606</v>
      </c>
      <c r="AG5" s="5">
        <f t="shared" si="9"/>
        <v>1</v>
      </c>
      <c r="AH5" s="144">
        <v>660</v>
      </c>
      <c r="AI5" s="7">
        <f t="shared" si="10"/>
        <v>7</v>
      </c>
      <c r="AJ5" s="5">
        <f t="shared" si="11"/>
        <v>2</v>
      </c>
      <c r="AK5" s="144">
        <v>906</v>
      </c>
      <c r="AL5" s="7">
        <f t="shared" si="12"/>
        <v>41.18181818181818</v>
      </c>
      <c r="AM5" s="5">
        <f t="shared" si="13"/>
        <v>3</v>
      </c>
      <c r="AN5" s="107">
        <f>I5+M5+O5+S5+U5+X5+Z5+AB5+AD5+AG5+AJ5+AM5</f>
        <v>16</v>
      </c>
      <c r="AO5" s="107">
        <f>ROUND(AN5/$AN$2*100,0)</f>
        <v>89</v>
      </c>
      <c r="AP5" s="104" t="str">
        <f t="shared" si="14"/>
        <v>нет</v>
      </c>
      <c r="AQ5" s="104" t="str">
        <f t="shared" si="15"/>
        <v>нет</v>
      </c>
      <c r="AR5" s="104" t="str">
        <f t="shared" si="16"/>
        <v>нет</v>
      </c>
    </row>
    <row r="6" spans="1:44" ht="30.75" customHeight="1">
      <c r="A6" s="30">
        <v>5</v>
      </c>
      <c r="B6" s="17" t="s">
        <v>175</v>
      </c>
      <c r="C6" s="144">
        <v>22</v>
      </c>
      <c r="D6" s="79">
        <v>11</v>
      </c>
      <c r="E6" s="79">
        <v>23</v>
      </c>
      <c r="F6" s="79">
        <v>127</v>
      </c>
      <c r="G6" s="86">
        <v>128</v>
      </c>
      <c r="H6" s="144">
        <v>127</v>
      </c>
      <c r="I6" s="5">
        <f t="shared" si="0"/>
        <v>1</v>
      </c>
      <c r="J6" s="144">
        <v>14</v>
      </c>
      <c r="K6" s="144">
        <v>129</v>
      </c>
      <c r="L6" s="144">
        <v>98</v>
      </c>
      <c r="M6" s="5">
        <f t="shared" si="1"/>
        <v>2</v>
      </c>
      <c r="N6" s="144">
        <v>443</v>
      </c>
      <c r="O6" s="5">
        <f t="shared" si="2"/>
        <v>1</v>
      </c>
      <c r="P6" s="144">
        <v>380</v>
      </c>
      <c r="Q6" s="145" t="s">
        <v>210</v>
      </c>
      <c r="R6" s="144"/>
      <c r="S6" s="5">
        <f t="shared" si="3"/>
        <v>0</v>
      </c>
      <c r="T6" s="78"/>
      <c r="U6" s="159">
        <f t="shared" si="4"/>
        <v>0</v>
      </c>
      <c r="V6" s="144">
        <v>4982</v>
      </c>
      <c r="W6" s="6">
        <f t="shared" si="5"/>
        <v>3.68</v>
      </c>
      <c r="X6" s="5">
        <f>IF(V6/(H6-E6)/13&gt;=2.5,1,0)</f>
        <v>1</v>
      </c>
      <c r="Y6" s="144">
        <v>1282</v>
      </c>
      <c r="Z6" s="5">
        <f t="shared" si="6"/>
        <v>1</v>
      </c>
      <c r="AA6" s="144">
        <v>92</v>
      </c>
      <c r="AB6" s="5">
        <f t="shared" si="7"/>
        <v>2</v>
      </c>
      <c r="AC6" s="144">
        <v>92</v>
      </c>
      <c r="AD6" s="5">
        <f t="shared" si="8"/>
        <v>2</v>
      </c>
      <c r="AE6" s="144">
        <v>514</v>
      </c>
      <c r="AF6" s="6">
        <f>AE6/K6</f>
        <v>3.9844961240310077</v>
      </c>
      <c r="AG6" s="5">
        <f t="shared" si="9"/>
        <v>1</v>
      </c>
      <c r="AH6" s="144">
        <v>404</v>
      </c>
      <c r="AI6" s="7">
        <f t="shared" si="10"/>
        <v>3</v>
      </c>
      <c r="AJ6" s="5">
        <f t="shared" si="11"/>
        <v>1</v>
      </c>
      <c r="AK6" s="144">
        <v>574</v>
      </c>
      <c r="AL6" s="7">
        <f t="shared" si="12"/>
        <v>26.09090909090909</v>
      </c>
      <c r="AM6" s="5">
        <f t="shared" si="13"/>
        <v>3</v>
      </c>
      <c r="AN6" s="107">
        <f>I6+M6+O6+S6+U6+X6+Z6+AB6+AD6+AG6+AJ6+AM6</f>
        <v>15</v>
      </c>
      <c r="AO6" s="107">
        <f>ROUND(AN6/$AN$2*100,0)</f>
        <v>83</v>
      </c>
      <c r="AP6" s="104" t="str">
        <f t="shared" si="14"/>
        <v>нет</v>
      </c>
      <c r="AQ6" s="104" t="str">
        <f t="shared" si="15"/>
        <v>нет</v>
      </c>
      <c r="AR6" s="104" t="str">
        <f t="shared" si="16"/>
        <v>нет</v>
      </c>
    </row>
    <row r="7" spans="1:44" ht="30" customHeight="1">
      <c r="A7" s="30">
        <v>4</v>
      </c>
      <c r="B7" s="17" t="s">
        <v>174</v>
      </c>
      <c r="C7" s="144">
        <v>20</v>
      </c>
      <c r="D7" s="79">
        <v>11</v>
      </c>
      <c r="E7" s="79">
        <v>12</v>
      </c>
      <c r="F7" s="79">
        <v>45</v>
      </c>
      <c r="G7" s="86">
        <v>45</v>
      </c>
      <c r="H7" s="144">
        <v>46</v>
      </c>
      <c r="I7" s="5">
        <f t="shared" si="0"/>
        <v>1</v>
      </c>
      <c r="J7" s="144">
        <v>16</v>
      </c>
      <c r="K7" s="144">
        <v>52</v>
      </c>
      <c r="L7" s="144">
        <v>100</v>
      </c>
      <c r="M7" s="5">
        <f t="shared" si="1"/>
        <v>2</v>
      </c>
      <c r="N7" s="144">
        <v>347</v>
      </c>
      <c r="O7" s="5">
        <f t="shared" si="2"/>
        <v>1</v>
      </c>
      <c r="P7" s="144">
        <v>501</v>
      </c>
      <c r="Q7" s="96" t="s">
        <v>210</v>
      </c>
      <c r="R7" s="144"/>
      <c r="S7" s="5">
        <f t="shared" si="3"/>
        <v>0</v>
      </c>
      <c r="T7" s="78"/>
      <c r="U7" s="159">
        <f t="shared" si="4"/>
        <v>0</v>
      </c>
      <c r="V7" s="144">
        <v>2905</v>
      </c>
      <c r="W7" s="6">
        <f t="shared" si="5"/>
        <v>6.57</v>
      </c>
      <c r="X7" s="5">
        <f>IF(V7/(H7-E7)/13&gt;=2.5,1,0)</f>
        <v>1</v>
      </c>
      <c r="Y7" s="144">
        <v>674</v>
      </c>
      <c r="Z7" s="5">
        <f t="shared" si="6"/>
        <v>1</v>
      </c>
      <c r="AA7" s="144">
        <v>99</v>
      </c>
      <c r="AB7" s="5">
        <f t="shared" si="7"/>
        <v>2</v>
      </c>
      <c r="AC7" s="144">
        <v>99</v>
      </c>
      <c r="AD7" s="5">
        <f t="shared" si="8"/>
        <v>2</v>
      </c>
      <c r="AE7" s="144">
        <v>41</v>
      </c>
      <c r="AF7" s="6">
        <f>AE7/K7</f>
        <v>0.78846153846153844</v>
      </c>
      <c r="AG7" s="5">
        <f t="shared" si="9"/>
        <v>0</v>
      </c>
      <c r="AH7" s="144">
        <v>102</v>
      </c>
      <c r="AI7" s="7">
        <f t="shared" si="10"/>
        <v>2</v>
      </c>
      <c r="AJ7" s="5">
        <f t="shared" si="11"/>
        <v>1</v>
      </c>
      <c r="AK7" s="144">
        <v>969</v>
      </c>
      <c r="AL7" s="7">
        <f t="shared" si="12"/>
        <v>48.45</v>
      </c>
      <c r="AM7" s="5">
        <f t="shared" si="13"/>
        <v>3</v>
      </c>
      <c r="AN7" s="107">
        <f>I7+M7+O7+S7+U7+X7+Z7+AB7+AD7+AG7+AJ7+AM7</f>
        <v>14</v>
      </c>
      <c r="AO7" s="107">
        <f>ROUND(AN7/$AN$2*100,0)</f>
        <v>78</v>
      </c>
      <c r="AP7" s="104" t="str">
        <f t="shared" si="14"/>
        <v>нет</v>
      </c>
      <c r="AQ7" s="104" t="str">
        <f t="shared" si="15"/>
        <v>нет</v>
      </c>
      <c r="AR7" s="104" t="str">
        <f t="shared" si="16"/>
        <v>нет</v>
      </c>
    </row>
    <row r="8" spans="1:44" ht="30" customHeight="1">
      <c r="A8" s="30">
        <v>6</v>
      </c>
      <c r="B8" s="17" t="s">
        <v>176</v>
      </c>
      <c r="C8" s="144">
        <v>12</v>
      </c>
      <c r="D8" s="79">
        <v>7</v>
      </c>
      <c r="E8" s="79">
        <v>7</v>
      </c>
      <c r="F8" s="79">
        <v>27</v>
      </c>
      <c r="G8" s="86">
        <v>27</v>
      </c>
      <c r="H8" s="144">
        <v>27</v>
      </c>
      <c r="I8" s="5">
        <f t="shared" si="0"/>
        <v>1</v>
      </c>
      <c r="J8" s="144">
        <v>7</v>
      </c>
      <c r="K8" s="144">
        <v>37</v>
      </c>
      <c r="L8" s="144">
        <v>100</v>
      </c>
      <c r="M8" s="5">
        <f t="shared" si="1"/>
        <v>2</v>
      </c>
      <c r="N8" s="144">
        <v>180</v>
      </c>
      <c r="O8" s="5">
        <f t="shared" si="2"/>
        <v>1</v>
      </c>
      <c r="P8" s="144">
        <v>185</v>
      </c>
      <c r="Q8" s="145" t="s">
        <v>210</v>
      </c>
      <c r="R8" s="144"/>
      <c r="S8" s="5">
        <f t="shared" si="3"/>
        <v>0</v>
      </c>
      <c r="T8" s="78"/>
      <c r="U8" s="159">
        <f t="shared" si="4"/>
        <v>0</v>
      </c>
      <c r="V8" s="144">
        <v>1474</v>
      </c>
      <c r="W8" s="6">
        <f t="shared" si="5"/>
        <v>5.67</v>
      </c>
      <c r="X8" s="5">
        <f>IF(V8/(H8-E8)/13&gt;=2.5,1,0)</f>
        <v>1</v>
      </c>
      <c r="Y8" s="144">
        <v>34</v>
      </c>
      <c r="Z8" s="5">
        <f t="shared" si="6"/>
        <v>0</v>
      </c>
      <c r="AA8" s="144">
        <v>99</v>
      </c>
      <c r="AB8" s="5">
        <f t="shared" si="7"/>
        <v>2</v>
      </c>
      <c r="AC8" s="144">
        <v>99</v>
      </c>
      <c r="AD8" s="5">
        <f t="shared" si="8"/>
        <v>2</v>
      </c>
      <c r="AE8" s="144">
        <v>8</v>
      </c>
      <c r="AF8" s="6">
        <f>AE8/K8</f>
        <v>0.21621621621621623</v>
      </c>
      <c r="AG8" s="5">
        <f t="shared" si="9"/>
        <v>0</v>
      </c>
      <c r="AH8" s="144">
        <v>12</v>
      </c>
      <c r="AI8" s="7">
        <f t="shared" si="10"/>
        <v>0</v>
      </c>
      <c r="AJ8" s="5">
        <f t="shared" si="11"/>
        <v>0</v>
      </c>
      <c r="AK8" s="144">
        <v>155</v>
      </c>
      <c r="AL8" s="7">
        <f t="shared" si="12"/>
        <v>12.916666666666666</v>
      </c>
      <c r="AM8" s="5">
        <f t="shared" si="13"/>
        <v>2</v>
      </c>
      <c r="AN8" s="107">
        <f>I8+M8+O8+S8+U8+X8+Z8+AB8+AD8+AG8+AJ8+AM8</f>
        <v>11</v>
      </c>
      <c r="AO8" s="107">
        <f>ROUND(AN8/$AN$2*100,0)</f>
        <v>61</v>
      </c>
      <c r="AP8" s="104" t="str">
        <f t="shared" si="14"/>
        <v>нет</v>
      </c>
      <c r="AQ8" s="104" t="str">
        <f t="shared" si="15"/>
        <v>нет</v>
      </c>
      <c r="AR8" s="104" t="str">
        <f t="shared" si="16"/>
        <v>нет</v>
      </c>
    </row>
    <row r="9" spans="1:44" ht="30" customHeight="1">
      <c r="A9" s="30">
        <v>7</v>
      </c>
      <c r="B9" s="17" t="s">
        <v>177</v>
      </c>
      <c r="C9" s="176">
        <v>9</v>
      </c>
      <c r="D9" s="79">
        <v>8</v>
      </c>
      <c r="E9" s="79">
        <v>0</v>
      </c>
      <c r="F9" s="79">
        <v>120</v>
      </c>
      <c r="G9" s="86">
        <v>120</v>
      </c>
      <c r="H9" s="176">
        <v>120</v>
      </c>
      <c r="I9" s="5">
        <f t="shared" si="0"/>
        <v>1</v>
      </c>
      <c r="J9" s="176">
        <v>8</v>
      </c>
      <c r="K9" s="176">
        <v>3</v>
      </c>
      <c r="L9" s="176">
        <v>2</v>
      </c>
      <c r="M9" s="152">
        <f t="shared" si="1"/>
        <v>0</v>
      </c>
      <c r="N9" s="176">
        <v>89</v>
      </c>
      <c r="O9" s="5">
        <f t="shared" si="2"/>
        <v>0</v>
      </c>
      <c r="P9" s="176">
        <v>112</v>
      </c>
      <c r="Q9" s="97" t="s">
        <v>212</v>
      </c>
      <c r="R9" s="176"/>
      <c r="S9" s="5">
        <f t="shared" si="3"/>
        <v>0</v>
      </c>
      <c r="T9" s="201"/>
      <c r="U9" s="159">
        <f t="shared" si="4"/>
        <v>0</v>
      </c>
      <c r="V9" s="176">
        <v>2002</v>
      </c>
      <c r="W9" s="6">
        <f t="shared" si="5"/>
        <v>1.28</v>
      </c>
      <c r="X9" s="94">
        <f>IF(V9/(H9-E9)/13&gt;=1.5,1,0)</f>
        <v>0</v>
      </c>
      <c r="Y9" s="176">
        <v>0</v>
      </c>
      <c r="Z9" s="5">
        <f t="shared" si="6"/>
        <v>0</v>
      </c>
      <c r="AA9" s="176">
        <v>100</v>
      </c>
      <c r="AB9" s="5">
        <f t="shared" si="7"/>
        <v>2</v>
      </c>
      <c r="AC9" s="176">
        <v>100</v>
      </c>
      <c r="AD9" s="5">
        <f t="shared" si="8"/>
        <v>2</v>
      </c>
      <c r="AE9" s="176">
        <v>0</v>
      </c>
      <c r="AF9" s="6">
        <v>0</v>
      </c>
      <c r="AG9" s="152">
        <f t="shared" si="9"/>
        <v>0</v>
      </c>
      <c r="AH9" s="176">
        <v>0</v>
      </c>
      <c r="AI9" s="7">
        <f t="shared" si="10"/>
        <v>0</v>
      </c>
      <c r="AJ9" s="152">
        <f t="shared" si="11"/>
        <v>0</v>
      </c>
      <c r="AK9" s="176">
        <v>68</v>
      </c>
      <c r="AL9" s="7">
        <f t="shared" si="12"/>
        <v>7.5555555555555554</v>
      </c>
      <c r="AM9" s="5">
        <f t="shared" si="13"/>
        <v>1</v>
      </c>
      <c r="AN9" s="107">
        <f>I9+M9+O9+ГОУ!S4+U9+X9+Z9+AB9+AD9+AG9+AJ9+AM9</f>
        <v>6</v>
      </c>
      <c r="AO9" s="109">
        <f>ROUND(AN9/($AN$2-$M$2-$AG$2-$AJ$2)*100,0)</f>
        <v>55</v>
      </c>
      <c r="AP9" s="104" t="str">
        <f t="shared" si="14"/>
        <v>нет</v>
      </c>
      <c r="AQ9" s="104" t="str">
        <f t="shared" si="15"/>
        <v>нет</v>
      </c>
      <c r="AR9" s="104" t="str">
        <f t="shared" si="16"/>
        <v>нет</v>
      </c>
    </row>
    <row r="10" spans="1:44" ht="30" customHeight="1">
      <c r="A10" s="30">
        <v>1</v>
      </c>
      <c r="B10" s="17" t="s">
        <v>171</v>
      </c>
      <c r="C10" s="144">
        <v>60</v>
      </c>
      <c r="D10" s="79">
        <v>39</v>
      </c>
      <c r="E10" s="79">
        <v>186</v>
      </c>
      <c r="F10" s="79">
        <v>963</v>
      </c>
      <c r="G10" s="86">
        <v>964</v>
      </c>
      <c r="H10" s="144">
        <v>970</v>
      </c>
      <c r="I10" s="5">
        <f t="shared" si="0"/>
        <v>1</v>
      </c>
      <c r="J10" s="144">
        <v>39</v>
      </c>
      <c r="K10" s="144">
        <v>1070</v>
      </c>
      <c r="L10" s="144">
        <v>99</v>
      </c>
      <c r="M10" s="5">
        <f t="shared" si="1"/>
        <v>2</v>
      </c>
      <c r="N10" s="144">
        <v>834</v>
      </c>
      <c r="O10" s="5">
        <f t="shared" si="2"/>
        <v>1</v>
      </c>
      <c r="P10" s="144">
        <v>1056</v>
      </c>
      <c r="Q10" s="96" t="s">
        <v>210</v>
      </c>
      <c r="R10" s="144"/>
      <c r="S10" s="5">
        <f t="shared" si="3"/>
        <v>0</v>
      </c>
      <c r="T10" s="78"/>
      <c r="U10" s="159">
        <f t="shared" si="4"/>
        <v>0</v>
      </c>
      <c r="V10" s="144">
        <v>23360</v>
      </c>
      <c r="W10" s="6">
        <f t="shared" si="5"/>
        <v>2.29</v>
      </c>
      <c r="X10" s="5">
        <f>IF(V10/(H10-E10)/13&gt;=2.5,1,0)</f>
        <v>0</v>
      </c>
      <c r="Y10" s="144">
        <v>6619</v>
      </c>
      <c r="Z10" s="5">
        <f t="shared" si="6"/>
        <v>1</v>
      </c>
      <c r="AA10" s="144">
        <v>81</v>
      </c>
      <c r="AB10" s="5">
        <f t="shared" si="7"/>
        <v>1</v>
      </c>
      <c r="AC10" s="144">
        <v>67</v>
      </c>
      <c r="AD10" s="5">
        <f t="shared" si="8"/>
        <v>0</v>
      </c>
      <c r="AE10" s="144">
        <v>789</v>
      </c>
      <c r="AF10" s="6">
        <f>AE10/K10</f>
        <v>0.73738317757009342</v>
      </c>
      <c r="AG10" s="5">
        <f t="shared" si="9"/>
        <v>0</v>
      </c>
      <c r="AH10" s="144">
        <v>621</v>
      </c>
      <c r="AI10" s="7">
        <f t="shared" si="10"/>
        <v>1</v>
      </c>
      <c r="AJ10" s="5">
        <f t="shared" si="11"/>
        <v>0</v>
      </c>
      <c r="AK10" s="144">
        <v>858</v>
      </c>
      <c r="AL10" s="7">
        <f t="shared" si="12"/>
        <v>14.3</v>
      </c>
      <c r="AM10" s="5">
        <f t="shared" si="13"/>
        <v>2</v>
      </c>
      <c r="AN10" s="107">
        <f>I10+M10+O10+S10+U10+X10+Z10+AB10+AD10+AG10+AJ10+AM10</f>
        <v>8</v>
      </c>
      <c r="AO10" s="107">
        <f>ROUND(AN10/$AN$2*100,0)</f>
        <v>44</v>
      </c>
      <c r="AP10" s="104" t="str">
        <f t="shared" si="14"/>
        <v>нет</v>
      </c>
      <c r="AQ10" s="104" t="str">
        <f t="shared" si="15"/>
        <v>нет</v>
      </c>
      <c r="AR10" s="104" t="str">
        <f t="shared" si="16"/>
        <v>нет</v>
      </c>
    </row>
    <row r="12" spans="1:44" ht="16.5" thickBot="1">
      <c r="A12" s="25"/>
      <c r="B12" s="25"/>
      <c r="V12" s="40"/>
      <c r="W12" s="40"/>
      <c r="X12" s="40"/>
      <c r="Y12" s="40"/>
      <c r="Z12" s="40"/>
      <c r="AA12" s="40"/>
      <c r="AB12" s="40"/>
      <c r="AC12" s="40"/>
      <c r="AD12" s="66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</row>
    <row r="13" spans="1:44" ht="16.5" thickBot="1">
      <c r="A13" s="25"/>
      <c r="B13" s="25"/>
      <c r="C13" s="25"/>
      <c r="D13" s="25"/>
      <c r="E13" s="25"/>
      <c r="F13" s="25"/>
      <c r="G13" s="28"/>
      <c r="H13" s="25"/>
      <c r="I13" s="25"/>
      <c r="J13" s="25"/>
      <c r="K13" s="25"/>
      <c r="L13" s="25"/>
      <c r="M13" s="25"/>
      <c r="N13" s="25"/>
      <c r="O13" s="25"/>
      <c r="P13" s="25"/>
      <c r="Q13" s="28"/>
      <c r="R13" s="25"/>
      <c r="T13" s="25"/>
      <c r="U13" s="28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263" t="s">
        <v>129</v>
      </c>
      <c r="AH13" s="263"/>
      <c r="AI13" s="263"/>
      <c r="AJ13" s="263"/>
      <c r="AK13" s="263"/>
      <c r="AL13" s="263"/>
      <c r="AM13" s="264"/>
      <c r="AN13" s="95">
        <f>AVERAGE(AN4:AN10)</f>
        <v>12.285714285714286</v>
      </c>
      <c r="AO13" s="50">
        <f>ROUND(AN13/$AN$2*100,0)</f>
        <v>68</v>
      </c>
    </row>
    <row r="14" spans="1:44" ht="15.75">
      <c r="A14" s="25"/>
      <c r="B14" s="25"/>
      <c r="C14" s="25"/>
      <c r="D14" s="25"/>
      <c r="E14" s="25"/>
      <c r="F14" s="25"/>
      <c r="G14" s="28"/>
      <c r="H14" s="25"/>
      <c r="I14" s="25"/>
      <c r="J14" s="25"/>
      <c r="K14" s="25"/>
      <c r="L14" s="25"/>
      <c r="M14" s="25"/>
      <c r="N14" s="25"/>
      <c r="O14" s="25"/>
      <c r="P14" s="25"/>
      <c r="Q14" s="28"/>
      <c r="R14" s="25"/>
      <c r="T14" s="25"/>
      <c r="U14" s="28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</row>
    <row r="15" spans="1:44" ht="15.75">
      <c r="A15" s="25"/>
      <c r="B15" s="25"/>
      <c r="C15" s="25"/>
      <c r="D15" s="25"/>
      <c r="E15" s="25"/>
      <c r="F15" s="25"/>
      <c r="G15" s="28"/>
      <c r="H15" s="25"/>
      <c r="I15" s="25"/>
      <c r="J15" s="25"/>
      <c r="K15" s="25"/>
      <c r="L15" s="25"/>
      <c r="M15" s="25"/>
      <c r="N15" s="25"/>
      <c r="O15" s="25"/>
      <c r="P15" s="25"/>
      <c r="Q15" s="28"/>
      <c r="R15" s="25"/>
      <c r="S15" s="25"/>
    </row>
    <row r="16" spans="1:44" ht="15.75">
      <c r="A16" s="25"/>
      <c r="B16" s="25"/>
      <c r="C16" s="25"/>
      <c r="D16" s="25"/>
      <c r="E16" s="25"/>
      <c r="F16" s="25"/>
      <c r="G16" s="28"/>
      <c r="H16" s="25"/>
      <c r="I16" s="25"/>
      <c r="J16" s="25"/>
      <c r="K16" s="25"/>
      <c r="L16" s="25"/>
      <c r="M16" s="25"/>
      <c r="N16" s="25"/>
      <c r="O16" s="25"/>
      <c r="P16" s="25"/>
      <c r="Q16" s="28"/>
      <c r="R16" s="25"/>
      <c r="S16" s="25"/>
    </row>
    <row r="17" spans="1:19" ht="15.75">
      <c r="A17" s="25"/>
      <c r="B17" s="25"/>
      <c r="C17" s="25"/>
      <c r="D17" s="25"/>
      <c r="E17" s="25"/>
      <c r="F17" s="25"/>
      <c r="G17" s="28"/>
      <c r="H17" s="25"/>
      <c r="I17" s="25"/>
      <c r="J17" s="25"/>
      <c r="K17" s="25"/>
      <c r="L17" s="25"/>
      <c r="M17" s="25"/>
      <c r="N17" s="25"/>
      <c r="O17" s="25"/>
      <c r="P17" s="25"/>
      <c r="Q17" s="28"/>
      <c r="R17" s="25"/>
      <c r="S17" s="25"/>
    </row>
    <row r="18" spans="1:19" ht="15.75">
      <c r="A18" s="25"/>
      <c r="B18" s="25"/>
      <c r="C18" s="25"/>
      <c r="D18" s="25"/>
      <c r="E18" s="25"/>
      <c r="F18" s="25"/>
      <c r="G18" s="28"/>
      <c r="H18" s="25"/>
      <c r="I18" s="25"/>
      <c r="J18" s="25"/>
      <c r="K18" s="25"/>
      <c r="L18" s="25"/>
      <c r="M18" s="25"/>
      <c r="N18" s="25"/>
      <c r="O18" s="25"/>
      <c r="P18" s="25"/>
      <c r="Q18" s="28"/>
      <c r="R18" s="25"/>
      <c r="S18" s="25"/>
    </row>
    <row r="19" spans="1:19" ht="15.75">
      <c r="A19" s="25"/>
      <c r="B19" s="25"/>
      <c r="C19" s="25"/>
      <c r="D19" s="25"/>
      <c r="E19" s="25"/>
      <c r="F19" s="25"/>
      <c r="G19" s="28"/>
      <c r="H19" s="25"/>
      <c r="I19" s="25"/>
      <c r="J19" s="25"/>
      <c r="K19" s="25"/>
      <c r="L19" s="25"/>
      <c r="M19" s="25"/>
      <c r="N19" s="25"/>
      <c r="O19" s="25"/>
      <c r="P19" s="25"/>
      <c r="Q19" s="28"/>
      <c r="R19" s="25"/>
      <c r="S19" s="25"/>
    </row>
    <row r="20" spans="1:19" ht="15.75">
      <c r="A20" s="25"/>
      <c r="B20" s="25"/>
      <c r="C20" s="25"/>
      <c r="D20" s="25"/>
      <c r="E20" s="25"/>
      <c r="F20" s="25"/>
      <c r="G20" s="28"/>
      <c r="H20" s="25"/>
      <c r="I20" s="25"/>
      <c r="J20" s="25"/>
      <c r="K20" s="25"/>
      <c r="L20" s="25"/>
      <c r="M20" s="25"/>
      <c r="N20" s="25"/>
      <c r="O20" s="25"/>
      <c r="P20" s="25"/>
      <c r="Q20" s="28"/>
      <c r="R20" s="25"/>
      <c r="S20" s="25"/>
    </row>
    <row r="21" spans="1:19" ht="15.75">
      <c r="A21" s="25"/>
      <c r="B21" s="25"/>
      <c r="C21" s="25"/>
      <c r="D21" s="25"/>
      <c r="E21" s="25"/>
      <c r="F21" s="25"/>
      <c r="G21" s="28"/>
      <c r="H21" s="25"/>
      <c r="I21" s="25"/>
      <c r="J21" s="25"/>
      <c r="K21" s="25"/>
      <c r="L21" s="25"/>
      <c r="M21" s="25"/>
      <c r="N21" s="25"/>
      <c r="O21" s="25"/>
      <c r="P21" s="25"/>
      <c r="Q21" s="28"/>
      <c r="R21" s="25"/>
      <c r="S21" s="25"/>
    </row>
    <row r="22" spans="1:19" ht="15.75">
      <c r="A22" s="25"/>
      <c r="B22" s="25"/>
      <c r="C22" s="25"/>
      <c r="D22" s="25"/>
      <c r="E22" s="25"/>
      <c r="F22" s="25"/>
      <c r="G22" s="28"/>
      <c r="H22" s="25"/>
      <c r="I22" s="25"/>
      <c r="J22" s="25"/>
      <c r="K22" s="25"/>
      <c r="L22" s="25"/>
      <c r="M22" s="25"/>
      <c r="N22" s="25"/>
      <c r="O22" s="25"/>
      <c r="P22" s="25"/>
      <c r="Q22" s="28"/>
      <c r="R22" s="25"/>
      <c r="S22" s="25"/>
    </row>
    <row r="23" spans="1:19" ht="15.75">
      <c r="A23" s="25"/>
      <c r="B23" s="25"/>
      <c r="C23" s="25"/>
      <c r="D23" s="25"/>
      <c r="E23" s="25"/>
      <c r="F23" s="25"/>
      <c r="G23" s="28"/>
      <c r="H23" s="25"/>
      <c r="I23" s="25"/>
      <c r="J23" s="25"/>
      <c r="K23" s="25"/>
      <c r="L23" s="25"/>
      <c r="M23" s="25"/>
      <c r="N23" s="25"/>
      <c r="O23" s="25"/>
      <c r="P23" s="25"/>
      <c r="Q23" s="28"/>
      <c r="R23" s="25"/>
      <c r="S23" s="25"/>
    </row>
    <row r="24" spans="1:19" ht="15.75">
      <c r="A24" s="25"/>
      <c r="B24" s="25"/>
      <c r="C24" s="25"/>
      <c r="D24" s="25"/>
      <c r="E24" s="25"/>
      <c r="F24" s="25"/>
      <c r="G24" s="28"/>
      <c r="H24" s="25"/>
      <c r="I24" s="25"/>
      <c r="J24" s="25"/>
      <c r="K24" s="25"/>
      <c r="L24" s="25"/>
      <c r="M24" s="25"/>
      <c r="N24" s="25"/>
      <c r="O24" s="25"/>
      <c r="P24" s="25"/>
      <c r="Q24" s="28"/>
      <c r="R24" s="25"/>
      <c r="S24" s="25"/>
    </row>
    <row r="25" spans="1:19" ht="15.75">
      <c r="A25" s="25"/>
      <c r="B25" s="25"/>
      <c r="C25" s="25"/>
      <c r="D25" s="25"/>
      <c r="E25" s="25"/>
      <c r="F25" s="25"/>
      <c r="G25" s="28"/>
      <c r="H25" s="25"/>
      <c r="I25" s="25"/>
      <c r="J25" s="25"/>
      <c r="K25" s="25"/>
      <c r="L25" s="25"/>
      <c r="M25" s="25"/>
      <c r="N25" s="25"/>
      <c r="O25" s="25"/>
      <c r="P25" s="25"/>
      <c r="Q25" s="28"/>
      <c r="R25" s="25"/>
      <c r="S25" s="25"/>
    </row>
    <row r="26" spans="1:19" ht="15.75">
      <c r="A26" s="25"/>
      <c r="B26" s="25"/>
      <c r="C26" s="25"/>
      <c r="D26" s="25"/>
      <c r="E26" s="25"/>
      <c r="F26" s="25"/>
      <c r="G26" s="28"/>
      <c r="H26" s="25"/>
      <c r="I26" s="25"/>
      <c r="J26" s="25"/>
      <c r="K26" s="25"/>
      <c r="L26" s="25"/>
      <c r="M26" s="25"/>
      <c r="N26" s="25"/>
      <c r="O26" s="25"/>
      <c r="P26" s="25"/>
      <c r="Q26" s="28"/>
      <c r="R26" s="25"/>
      <c r="S26" s="25"/>
    </row>
    <row r="27" spans="1:19" ht="15.75">
      <c r="A27" s="25"/>
      <c r="B27" s="25"/>
      <c r="C27" s="25"/>
      <c r="D27" s="25"/>
      <c r="E27" s="25"/>
      <c r="F27" s="25"/>
      <c r="G27" s="28"/>
      <c r="H27" s="25"/>
      <c r="I27" s="25"/>
      <c r="J27" s="25"/>
      <c r="K27" s="25"/>
      <c r="L27" s="25"/>
      <c r="M27" s="25"/>
      <c r="N27" s="25"/>
      <c r="O27" s="25"/>
      <c r="P27" s="25"/>
      <c r="Q27" s="28"/>
      <c r="R27" s="25"/>
      <c r="S27" s="25"/>
    </row>
    <row r="28" spans="1:19" ht="15.75">
      <c r="A28" s="25"/>
      <c r="B28" s="25"/>
      <c r="C28" s="25"/>
      <c r="D28" s="25"/>
      <c r="E28" s="25"/>
      <c r="F28" s="25"/>
      <c r="G28" s="28"/>
      <c r="H28" s="25"/>
      <c r="I28" s="25"/>
      <c r="J28" s="25"/>
      <c r="K28" s="25"/>
      <c r="L28" s="25"/>
      <c r="M28" s="25"/>
      <c r="N28" s="25"/>
      <c r="O28" s="25"/>
      <c r="P28" s="25"/>
      <c r="Q28" s="28"/>
      <c r="R28" s="25"/>
      <c r="S28" s="25"/>
    </row>
    <row r="29" spans="1:19" ht="15.75">
      <c r="A29" s="25"/>
      <c r="B29" s="25"/>
      <c r="C29" s="25"/>
      <c r="D29" s="25"/>
      <c r="E29" s="25"/>
      <c r="F29" s="25"/>
      <c r="G29" s="28"/>
      <c r="H29" s="25"/>
      <c r="I29" s="25"/>
      <c r="J29" s="25"/>
      <c r="K29" s="25"/>
      <c r="L29" s="25"/>
      <c r="M29" s="25"/>
      <c r="N29" s="25"/>
      <c r="O29" s="25"/>
      <c r="P29" s="25"/>
      <c r="Q29" s="28"/>
      <c r="R29" s="25"/>
      <c r="S29" s="25"/>
    </row>
    <row r="30" spans="1:19" ht="15.75">
      <c r="A30" s="25"/>
      <c r="B30" s="25"/>
      <c r="C30" s="25"/>
      <c r="D30" s="25"/>
      <c r="E30" s="25"/>
      <c r="F30" s="25"/>
      <c r="G30" s="28"/>
      <c r="H30" s="25"/>
      <c r="I30" s="25"/>
      <c r="J30" s="25"/>
      <c r="K30" s="25"/>
      <c r="L30" s="25"/>
      <c r="M30" s="25"/>
      <c r="N30" s="25"/>
      <c r="O30" s="25"/>
      <c r="P30" s="25"/>
      <c r="Q30" s="28"/>
      <c r="R30" s="25"/>
      <c r="S30" s="25"/>
    </row>
    <row r="31" spans="1:19" ht="15.75">
      <c r="A31" s="25"/>
      <c r="B31" s="25"/>
      <c r="C31" s="25"/>
      <c r="D31" s="25"/>
      <c r="E31" s="25"/>
      <c r="F31" s="25"/>
      <c r="G31" s="28"/>
      <c r="H31" s="25"/>
      <c r="I31" s="25"/>
      <c r="J31" s="25"/>
      <c r="K31" s="25"/>
      <c r="L31" s="25"/>
      <c r="M31" s="25"/>
      <c r="N31" s="25"/>
      <c r="O31" s="25"/>
      <c r="P31" s="25"/>
      <c r="Q31" s="28"/>
      <c r="R31" s="25"/>
      <c r="S31" s="25"/>
    </row>
    <row r="32" spans="1:19" ht="15.75">
      <c r="A32" s="25"/>
      <c r="B32" s="25"/>
      <c r="C32" s="25"/>
      <c r="D32" s="25"/>
      <c r="E32" s="25"/>
      <c r="F32" s="25"/>
      <c r="G32" s="28"/>
      <c r="H32" s="25"/>
      <c r="I32" s="25"/>
      <c r="J32" s="25"/>
      <c r="K32" s="25"/>
      <c r="L32" s="25"/>
      <c r="M32" s="25"/>
      <c r="N32" s="25"/>
      <c r="O32" s="25"/>
      <c r="P32" s="25"/>
      <c r="Q32" s="28"/>
      <c r="R32" s="25"/>
      <c r="S32" s="25"/>
    </row>
    <row r="33" spans="1:19" ht="15.75">
      <c r="A33" s="25"/>
      <c r="B33" s="25"/>
      <c r="C33" s="25"/>
      <c r="D33" s="25"/>
      <c r="E33" s="25"/>
      <c r="F33" s="25"/>
      <c r="G33" s="28"/>
      <c r="H33" s="25"/>
      <c r="I33" s="25"/>
      <c r="J33" s="25"/>
      <c r="K33" s="25"/>
      <c r="L33" s="25"/>
      <c r="M33" s="25"/>
      <c r="N33" s="25"/>
      <c r="O33" s="25"/>
      <c r="P33" s="25"/>
      <c r="Q33" s="28"/>
      <c r="R33" s="25"/>
      <c r="S33" s="25"/>
    </row>
    <row r="34" spans="1:19" ht="15.75">
      <c r="A34" s="25"/>
      <c r="B34" s="25"/>
      <c r="C34" s="25"/>
      <c r="D34" s="25"/>
      <c r="E34" s="25"/>
      <c r="F34" s="25"/>
      <c r="G34" s="28"/>
      <c r="H34" s="25"/>
      <c r="I34" s="25"/>
      <c r="J34" s="25"/>
      <c r="K34" s="25"/>
      <c r="L34" s="25"/>
      <c r="M34" s="25"/>
      <c r="N34" s="25"/>
      <c r="O34" s="25"/>
      <c r="P34" s="25"/>
      <c r="Q34" s="28"/>
      <c r="R34" s="25"/>
      <c r="S34" s="25"/>
    </row>
    <row r="35" spans="1:19" ht="15.75">
      <c r="A35" s="25"/>
      <c r="B35" s="25"/>
      <c r="C35" s="25"/>
      <c r="D35" s="25"/>
      <c r="E35" s="25"/>
      <c r="F35" s="25"/>
      <c r="G35" s="28"/>
      <c r="H35" s="25"/>
      <c r="I35" s="25"/>
      <c r="J35" s="25"/>
      <c r="K35" s="25"/>
      <c r="L35" s="25"/>
      <c r="M35" s="25"/>
      <c r="N35" s="25"/>
      <c r="O35" s="25"/>
      <c r="P35" s="25"/>
      <c r="Q35" s="28"/>
      <c r="R35" s="25"/>
      <c r="S35" s="25"/>
    </row>
    <row r="36" spans="1:19" ht="15.75">
      <c r="A36" s="25"/>
      <c r="B36" s="25"/>
      <c r="C36" s="25"/>
      <c r="D36" s="25"/>
      <c r="E36" s="25"/>
      <c r="F36" s="25"/>
      <c r="G36" s="28"/>
      <c r="H36" s="25"/>
      <c r="I36" s="25"/>
      <c r="J36" s="25"/>
      <c r="K36" s="25"/>
      <c r="L36" s="25"/>
      <c r="M36" s="25"/>
      <c r="N36" s="25"/>
      <c r="O36" s="25"/>
      <c r="P36" s="25"/>
      <c r="Q36" s="28"/>
      <c r="R36" s="25"/>
      <c r="S36" s="25"/>
    </row>
    <row r="37" spans="1:19" ht="15.75">
      <c r="A37" s="25"/>
      <c r="B37" s="25"/>
      <c r="C37" s="25"/>
      <c r="D37" s="25"/>
      <c r="E37" s="25"/>
      <c r="F37" s="25"/>
      <c r="G37" s="28"/>
      <c r="H37" s="25"/>
      <c r="I37" s="25"/>
      <c r="J37" s="25"/>
      <c r="K37" s="25"/>
      <c r="L37" s="25"/>
      <c r="M37" s="25"/>
      <c r="N37" s="25"/>
      <c r="O37" s="25"/>
      <c r="P37" s="25"/>
      <c r="Q37" s="28"/>
      <c r="R37" s="25"/>
      <c r="S37" s="25"/>
    </row>
    <row r="38" spans="1:19" ht="15.75">
      <c r="A38" s="25"/>
      <c r="B38" s="25"/>
      <c r="C38" s="25"/>
      <c r="D38" s="25"/>
      <c r="E38" s="25"/>
      <c r="F38" s="25"/>
      <c r="G38" s="28"/>
      <c r="H38" s="25"/>
      <c r="I38" s="25"/>
      <c r="J38" s="25"/>
      <c r="K38" s="25"/>
      <c r="L38" s="25"/>
      <c r="M38" s="25"/>
      <c r="N38" s="25"/>
      <c r="O38" s="25"/>
      <c r="P38" s="25"/>
      <c r="Q38" s="28"/>
      <c r="R38" s="25"/>
      <c r="S38" s="25"/>
    </row>
    <row r="39" spans="1:19" ht="15.75">
      <c r="A39" s="25"/>
      <c r="B39" s="25"/>
      <c r="C39" s="25"/>
      <c r="D39" s="25"/>
      <c r="E39" s="25"/>
      <c r="F39" s="25"/>
      <c r="G39" s="28"/>
      <c r="H39" s="25"/>
      <c r="I39" s="25"/>
      <c r="J39" s="25"/>
      <c r="K39" s="25"/>
      <c r="L39" s="25"/>
      <c r="M39" s="25"/>
      <c r="N39" s="25"/>
      <c r="O39" s="25"/>
      <c r="P39" s="25"/>
      <c r="Q39" s="28"/>
      <c r="R39" s="25"/>
      <c r="S39" s="25"/>
    </row>
    <row r="40" spans="1:19" ht="15.75">
      <c r="A40" s="25"/>
      <c r="B40" s="25"/>
      <c r="C40" s="25"/>
      <c r="D40" s="25"/>
      <c r="E40" s="25"/>
      <c r="F40" s="25"/>
      <c r="G40" s="28"/>
      <c r="H40" s="25"/>
      <c r="I40" s="25"/>
      <c r="J40" s="25"/>
      <c r="K40" s="25"/>
      <c r="L40" s="25"/>
      <c r="M40" s="25"/>
      <c r="N40" s="25"/>
      <c r="O40" s="25"/>
      <c r="P40" s="25"/>
      <c r="Q40" s="28"/>
      <c r="R40" s="25"/>
      <c r="S40" s="25"/>
    </row>
    <row r="41" spans="1:19" ht="15.75">
      <c r="A41" s="25"/>
      <c r="B41" s="25"/>
      <c r="C41" s="25"/>
      <c r="D41" s="25"/>
      <c r="E41" s="25"/>
      <c r="F41" s="25"/>
      <c r="G41" s="28"/>
      <c r="H41" s="25"/>
      <c r="I41" s="25"/>
      <c r="J41" s="25"/>
      <c r="K41" s="25"/>
      <c r="L41" s="25"/>
      <c r="M41" s="25"/>
      <c r="N41" s="25"/>
      <c r="O41" s="25"/>
      <c r="P41" s="25"/>
      <c r="Q41" s="28"/>
      <c r="R41" s="25"/>
      <c r="S41" s="25"/>
    </row>
    <row r="42" spans="1:19" ht="15.75">
      <c r="A42" s="25"/>
      <c r="B42" s="25"/>
      <c r="C42" s="25"/>
      <c r="D42" s="25"/>
      <c r="E42" s="25"/>
      <c r="F42" s="25"/>
      <c r="G42" s="28"/>
      <c r="H42" s="25"/>
      <c r="I42" s="25"/>
      <c r="J42" s="25"/>
      <c r="K42" s="25"/>
      <c r="L42" s="25"/>
      <c r="M42" s="25"/>
      <c r="N42" s="25"/>
      <c r="O42" s="25"/>
      <c r="P42" s="25"/>
      <c r="Q42" s="28"/>
      <c r="R42" s="25"/>
      <c r="S42" s="25"/>
    </row>
    <row r="43" spans="1:19" ht="15.75">
      <c r="A43" s="25"/>
      <c r="B43" s="25"/>
      <c r="C43" s="25"/>
      <c r="D43" s="25"/>
      <c r="E43" s="25"/>
      <c r="F43" s="25"/>
      <c r="G43" s="28"/>
      <c r="H43" s="25"/>
      <c r="I43" s="25"/>
      <c r="J43" s="25"/>
      <c r="K43" s="25"/>
      <c r="L43" s="25"/>
      <c r="M43" s="25"/>
      <c r="N43" s="25"/>
      <c r="O43" s="25"/>
      <c r="P43" s="25"/>
      <c r="Q43" s="28"/>
      <c r="R43" s="25"/>
      <c r="S43" s="25"/>
    </row>
    <row r="44" spans="1:19" ht="15.75">
      <c r="A44" s="25"/>
      <c r="B44" s="25"/>
      <c r="C44" s="25"/>
      <c r="D44" s="25"/>
      <c r="E44" s="25"/>
      <c r="F44" s="25"/>
      <c r="G44" s="28"/>
      <c r="H44" s="25"/>
      <c r="I44" s="25"/>
      <c r="J44" s="25"/>
      <c r="K44" s="25"/>
      <c r="L44" s="25"/>
      <c r="M44" s="25"/>
      <c r="N44" s="25"/>
      <c r="O44" s="25"/>
      <c r="P44" s="25"/>
      <c r="Q44" s="28"/>
      <c r="R44" s="25"/>
      <c r="S44" s="25"/>
    </row>
    <row r="45" spans="1:19" ht="15.75">
      <c r="A45" s="25"/>
      <c r="B45" s="25"/>
      <c r="C45" s="25"/>
      <c r="D45" s="25"/>
      <c r="E45" s="25"/>
      <c r="F45" s="25"/>
      <c r="G45" s="28"/>
      <c r="H45" s="25"/>
      <c r="I45" s="25"/>
      <c r="J45" s="25"/>
      <c r="K45" s="25"/>
      <c r="L45" s="25"/>
      <c r="M45" s="25"/>
      <c r="N45" s="25"/>
      <c r="O45" s="25"/>
      <c r="P45" s="25"/>
      <c r="Q45" s="28"/>
      <c r="R45" s="25"/>
      <c r="S45" s="25"/>
    </row>
    <row r="46" spans="1:19" ht="15.75">
      <c r="A46" s="25"/>
      <c r="B46" s="25"/>
      <c r="C46" s="25"/>
      <c r="D46" s="25"/>
      <c r="E46" s="25"/>
      <c r="F46" s="25"/>
      <c r="G46" s="28"/>
      <c r="H46" s="25"/>
      <c r="I46" s="25"/>
      <c r="J46" s="25"/>
      <c r="K46" s="25"/>
      <c r="L46" s="25"/>
      <c r="M46" s="25"/>
      <c r="N46" s="25"/>
      <c r="O46" s="25"/>
      <c r="P46" s="25"/>
      <c r="Q46" s="28"/>
      <c r="R46" s="25"/>
      <c r="S46" s="25"/>
    </row>
    <row r="47" spans="1:19" ht="15.75">
      <c r="A47" s="25"/>
      <c r="B47" s="25"/>
      <c r="C47" s="25"/>
      <c r="D47" s="25"/>
      <c r="E47" s="25"/>
      <c r="F47" s="25"/>
      <c r="G47" s="28"/>
      <c r="H47" s="25"/>
      <c r="I47" s="25"/>
      <c r="J47" s="25"/>
      <c r="K47" s="25"/>
      <c r="L47" s="25"/>
      <c r="M47" s="25"/>
      <c r="N47" s="25"/>
      <c r="O47" s="25"/>
      <c r="P47" s="25"/>
      <c r="Q47" s="28"/>
      <c r="R47" s="25"/>
      <c r="S47" s="25"/>
    </row>
    <row r="48" spans="1:19" ht="15.75">
      <c r="A48" s="25"/>
      <c r="B48" s="25"/>
      <c r="C48" s="25"/>
      <c r="D48" s="25"/>
      <c r="E48" s="25"/>
      <c r="F48" s="25"/>
      <c r="G48" s="28"/>
      <c r="H48" s="25"/>
      <c r="I48" s="25"/>
      <c r="J48" s="25"/>
      <c r="K48" s="25"/>
      <c r="L48" s="25"/>
      <c r="M48" s="25"/>
      <c r="N48" s="25"/>
      <c r="O48" s="25"/>
      <c r="P48" s="25"/>
      <c r="Q48" s="28"/>
      <c r="R48" s="25"/>
      <c r="S48" s="25"/>
    </row>
    <row r="49" spans="1:19" ht="15.75">
      <c r="A49" s="25"/>
      <c r="B49" s="25"/>
      <c r="C49" s="25"/>
      <c r="D49" s="25"/>
      <c r="E49" s="25"/>
      <c r="F49" s="25"/>
      <c r="G49" s="28"/>
      <c r="H49" s="25"/>
      <c r="I49" s="25"/>
      <c r="J49" s="25"/>
      <c r="K49" s="25"/>
      <c r="L49" s="25"/>
      <c r="M49" s="25"/>
      <c r="N49" s="25"/>
      <c r="O49" s="25"/>
      <c r="P49" s="25"/>
      <c r="Q49" s="28"/>
      <c r="R49" s="25"/>
      <c r="S49" s="25"/>
    </row>
    <row r="50" spans="1:19" ht="15.75">
      <c r="A50" s="25"/>
      <c r="B50" s="25"/>
      <c r="C50" s="25"/>
      <c r="D50" s="25"/>
      <c r="E50" s="25"/>
      <c r="F50" s="25"/>
      <c r="G50" s="28"/>
      <c r="H50" s="25"/>
      <c r="I50" s="25"/>
      <c r="J50" s="25"/>
      <c r="K50" s="25"/>
      <c r="L50" s="25"/>
      <c r="M50" s="25"/>
      <c r="N50" s="25"/>
      <c r="O50" s="25"/>
      <c r="P50" s="25"/>
      <c r="Q50" s="28"/>
      <c r="R50" s="25"/>
      <c r="S50" s="25"/>
    </row>
    <row r="51" spans="1:19" ht="15.75">
      <c r="A51" s="25"/>
      <c r="B51" s="25"/>
      <c r="C51" s="25"/>
      <c r="D51" s="25"/>
      <c r="E51" s="25"/>
      <c r="F51" s="25"/>
      <c r="G51" s="28"/>
      <c r="H51" s="25"/>
      <c r="I51" s="25"/>
      <c r="J51" s="25"/>
      <c r="K51" s="25"/>
      <c r="L51" s="25"/>
      <c r="M51" s="25"/>
      <c r="N51" s="25"/>
      <c r="O51" s="25"/>
      <c r="P51" s="25"/>
      <c r="Q51" s="28"/>
      <c r="R51" s="25"/>
      <c r="S51" s="25"/>
    </row>
    <row r="52" spans="1:19" ht="15.75">
      <c r="A52" s="25"/>
      <c r="B52" s="25"/>
      <c r="C52" s="25"/>
      <c r="D52" s="25"/>
      <c r="E52" s="25"/>
      <c r="F52" s="25"/>
      <c r="G52" s="28"/>
      <c r="H52" s="25"/>
      <c r="I52" s="25"/>
      <c r="J52" s="25"/>
      <c r="K52" s="25"/>
      <c r="L52" s="25"/>
      <c r="M52" s="25"/>
      <c r="N52" s="25"/>
      <c r="O52" s="25"/>
      <c r="P52" s="25"/>
      <c r="Q52" s="28"/>
      <c r="R52" s="25"/>
      <c r="S52" s="25"/>
    </row>
    <row r="53" spans="1:19" ht="15.75">
      <c r="A53" s="25"/>
      <c r="B53" s="25"/>
      <c r="C53" s="25"/>
      <c r="D53" s="25"/>
      <c r="E53" s="25"/>
      <c r="F53" s="25"/>
      <c r="G53" s="28"/>
      <c r="H53" s="25"/>
      <c r="I53" s="25"/>
      <c r="J53" s="25"/>
      <c r="K53" s="25"/>
      <c r="L53" s="25"/>
      <c r="M53" s="25"/>
      <c r="N53" s="25"/>
      <c r="O53" s="25"/>
      <c r="P53" s="25"/>
      <c r="Q53" s="28"/>
      <c r="R53" s="25"/>
      <c r="S53" s="25"/>
    </row>
    <row r="54" spans="1:19" ht="15.75">
      <c r="A54" s="25"/>
      <c r="B54" s="25"/>
      <c r="C54" s="25"/>
      <c r="D54" s="25"/>
      <c r="E54" s="25"/>
      <c r="F54" s="25"/>
      <c r="G54" s="28"/>
      <c r="H54" s="25"/>
      <c r="I54" s="25"/>
      <c r="J54" s="25"/>
      <c r="K54" s="25"/>
      <c r="L54" s="25"/>
      <c r="M54" s="25"/>
      <c r="N54" s="25"/>
      <c r="O54" s="25"/>
      <c r="P54" s="25"/>
      <c r="Q54" s="28"/>
      <c r="R54" s="25"/>
      <c r="S54" s="25"/>
    </row>
    <row r="55" spans="1:19" ht="15.75">
      <c r="A55" s="25"/>
      <c r="B55" s="25"/>
      <c r="C55" s="25"/>
      <c r="D55" s="25"/>
      <c r="E55" s="25"/>
      <c r="F55" s="25"/>
      <c r="G55" s="28"/>
      <c r="H55" s="25"/>
      <c r="I55" s="25"/>
      <c r="J55" s="25"/>
      <c r="K55" s="25"/>
      <c r="L55" s="25"/>
      <c r="M55" s="25"/>
      <c r="N55" s="25"/>
      <c r="O55" s="25"/>
      <c r="P55" s="25"/>
      <c r="Q55" s="28"/>
      <c r="R55" s="25"/>
      <c r="S55" s="25"/>
    </row>
    <row r="56" spans="1:19" ht="15.75">
      <c r="A56" s="25"/>
      <c r="B56" s="25"/>
      <c r="C56" s="25"/>
      <c r="D56" s="25"/>
      <c r="E56" s="25"/>
      <c r="F56" s="25"/>
      <c r="G56" s="28"/>
      <c r="H56" s="25"/>
      <c r="I56" s="25"/>
      <c r="J56" s="25"/>
      <c r="K56" s="25"/>
      <c r="L56" s="25"/>
      <c r="M56" s="25"/>
      <c r="N56" s="25"/>
      <c r="O56" s="25"/>
      <c r="P56" s="25"/>
      <c r="Q56" s="28"/>
      <c r="R56" s="25"/>
      <c r="S56" s="25"/>
    </row>
    <row r="57" spans="1:19" ht="15.75">
      <c r="A57" s="25"/>
      <c r="B57" s="25"/>
      <c r="C57" s="25"/>
      <c r="D57" s="25"/>
      <c r="E57" s="25"/>
      <c r="F57" s="25"/>
      <c r="G57" s="28"/>
      <c r="H57" s="25"/>
      <c r="I57" s="25"/>
      <c r="J57" s="25"/>
      <c r="K57" s="25"/>
      <c r="L57" s="25"/>
      <c r="M57" s="25"/>
      <c r="N57" s="25"/>
      <c r="O57" s="25"/>
      <c r="P57" s="25"/>
      <c r="Q57" s="28"/>
      <c r="R57" s="25"/>
      <c r="S57" s="25"/>
    </row>
    <row r="58" spans="1:19" ht="15.75">
      <c r="A58" s="25"/>
      <c r="B58" s="25"/>
      <c r="C58" s="25"/>
      <c r="D58" s="25"/>
      <c r="E58" s="25"/>
      <c r="F58" s="25"/>
      <c r="G58" s="28"/>
      <c r="H58" s="25"/>
      <c r="I58" s="25"/>
      <c r="J58" s="25"/>
      <c r="K58" s="25"/>
      <c r="L58" s="25"/>
      <c r="M58" s="25"/>
      <c r="N58" s="25"/>
      <c r="O58" s="25"/>
      <c r="P58" s="25"/>
      <c r="Q58" s="28"/>
      <c r="R58" s="25"/>
      <c r="S58" s="25"/>
    </row>
    <row r="59" spans="1:19" ht="15.75">
      <c r="A59" s="25"/>
      <c r="B59" s="25"/>
      <c r="C59" s="25"/>
      <c r="D59" s="25"/>
      <c r="E59" s="25"/>
      <c r="F59" s="25"/>
      <c r="G59" s="28"/>
      <c r="H59" s="25"/>
      <c r="I59" s="25"/>
      <c r="J59" s="25"/>
      <c r="K59" s="25"/>
      <c r="L59" s="25"/>
      <c r="M59" s="25"/>
      <c r="N59" s="25"/>
      <c r="O59" s="25"/>
      <c r="P59" s="25"/>
      <c r="Q59" s="28"/>
      <c r="R59" s="25"/>
      <c r="S59" s="25"/>
    </row>
    <row r="60" spans="1:19" ht="15.75">
      <c r="A60" s="25"/>
      <c r="B60" s="25"/>
      <c r="C60" s="25"/>
      <c r="D60" s="25"/>
      <c r="E60" s="25"/>
      <c r="F60" s="25"/>
      <c r="G60" s="28"/>
      <c r="H60" s="25"/>
      <c r="I60" s="25"/>
      <c r="J60" s="25"/>
      <c r="K60" s="25"/>
      <c r="L60" s="25"/>
      <c r="M60" s="25"/>
      <c r="N60" s="25"/>
      <c r="O60" s="25"/>
      <c r="P60" s="25"/>
      <c r="Q60" s="28"/>
      <c r="R60" s="25"/>
      <c r="S60" s="25"/>
    </row>
    <row r="61" spans="1:19" ht="15.75">
      <c r="A61" s="25"/>
      <c r="B61" s="25"/>
      <c r="C61" s="25"/>
      <c r="D61" s="25"/>
      <c r="E61" s="25"/>
      <c r="F61" s="25"/>
      <c r="G61" s="28"/>
      <c r="H61" s="25"/>
      <c r="I61" s="25"/>
      <c r="J61" s="25"/>
      <c r="K61" s="25"/>
      <c r="L61" s="25"/>
      <c r="M61" s="25"/>
      <c r="N61" s="25"/>
      <c r="O61" s="25"/>
      <c r="P61" s="25"/>
      <c r="Q61" s="28"/>
      <c r="R61" s="25"/>
      <c r="S61" s="25"/>
    </row>
    <row r="62" spans="1:19" ht="15.75">
      <c r="A62" s="25"/>
      <c r="B62" s="25"/>
      <c r="C62" s="25"/>
      <c r="D62" s="25"/>
      <c r="E62" s="25"/>
      <c r="F62" s="25"/>
      <c r="G62" s="28"/>
      <c r="H62" s="25"/>
      <c r="I62" s="25"/>
      <c r="J62" s="25"/>
      <c r="K62" s="25"/>
      <c r="L62" s="25"/>
      <c r="M62" s="25"/>
      <c r="N62" s="25"/>
      <c r="O62" s="25"/>
      <c r="P62" s="25"/>
      <c r="Q62" s="28"/>
      <c r="R62" s="25"/>
      <c r="S62" s="25"/>
    </row>
    <row r="63" spans="1:19" ht="15.75">
      <c r="A63" s="25"/>
      <c r="B63" s="25"/>
      <c r="C63" s="25"/>
      <c r="D63" s="25"/>
      <c r="E63" s="25"/>
      <c r="F63" s="25"/>
      <c r="G63" s="28"/>
      <c r="H63" s="25"/>
      <c r="I63" s="25"/>
      <c r="J63" s="25"/>
      <c r="K63" s="25"/>
      <c r="L63" s="25"/>
      <c r="M63" s="25"/>
      <c r="N63" s="25"/>
      <c r="O63" s="25"/>
      <c r="P63" s="25"/>
      <c r="Q63" s="28"/>
      <c r="R63" s="25"/>
      <c r="S63" s="25"/>
    </row>
    <row r="64" spans="1:19" ht="15.75">
      <c r="A64" s="25"/>
      <c r="B64" s="25"/>
      <c r="C64" s="25"/>
      <c r="D64" s="25"/>
      <c r="E64" s="25"/>
      <c r="F64" s="25"/>
      <c r="G64" s="28"/>
      <c r="H64" s="25"/>
      <c r="I64" s="25"/>
      <c r="J64" s="25"/>
      <c r="K64" s="25"/>
      <c r="L64" s="25"/>
      <c r="M64" s="25"/>
      <c r="N64" s="25"/>
      <c r="O64" s="25"/>
      <c r="P64" s="25"/>
      <c r="Q64" s="28"/>
      <c r="R64" s="25"/>
      <c r="S64" s="25"/>
    </row>
    <row r="65" spans="1:19" ht="15.75">
      <c r="A65" s="25"/>
      <c r="B65" s="25"/>
      <c r="C65" s="25"/>
      <c r="D65" s="25"/>
      <c r="E65" s="25"/>
      <c r="F65" s="25"/>
      <c r="G65" s="28"/>
      <c r="H65" s="25"/>
      <c r="I65" s="25"/>
      <c r="J65" s="25"/>
      <c r="K65" s="25"/>
      <c r="L65" s="25"/>
      <c r="M65" s="25"/>
      <c r="N65" s="25"/>
      <c r="O65" s="25"/>
      <c r="P65" s="25"/>
      <c r="Q65" s="28"/>
      <c r="R65" s="25"/>
      <c r="S65" s="25"/>
    </row>
    <row r="66" spans="1:19" ht="15.75">
      <c r="A66" s="25"/>
      <c r="B66" s="25"/>
      <c r="C66" s="25"/>
      <c r="D66" s="25"/>
      <c r="E66" s="25"/>
      <c r="F66" s="25"/>
      <c r="G66" s="28"/>
      <c r="H66" s="25"/>
      <c r="I66" s="25"/>
      <c r="J66" s="25"/>
      <c r="K66" s="25"/>
      <c r="L66" s="25"/>
      <c r="M66" s="25"/>
      <c r="N66" s="25"/>
      <c r="O66" s="25"/>
      <c r="P66" s="25"/>
      <c r="Q66" s="28"/>
      <c r="R66" s="25"/>
      <c r="S66" s="25"/>
    </row>
    <row r="67" spans="1:19" ht="15.75">
      <c r="A67" s="25"/>
      <c r="B67" s="25"/>
      <c r="C67" s="25"/>
      <c r="D67" s="25"/>
      <c r="E67" s="25"/>
      <c r="F67" s="25"/>
      <c r="G67" s="28"/>
      <c r="H67" s="25"/>
      <c r="I67" s="25"/>
      <c r="J67" s="25"/>
      <c r="K67" s="25"/>
      <c r="L67" s="25"/>
      <c r="M67" s="25"/>
      <c r="N67" s="25"/>
      <c r="O67" s="25"/>
      <c r="P67" s="25"/>
      <c r="Q67" s="28"/>
      <c r="R67" s="25"/>
      <c r="S67" s="25"/>
    </row>
    <row r="68" spans="1:19" ht="15.75">
      <c r="A68" s="25"/>
      <c r="B68" s="25"/>
      <c r="C68" s="25"/>
      <c r="D68" s="25"/>
      <c r="E68" s="25"/>
      <c r="F68" s="25"/>
      <c r="G68" s="28"/>
      <c r="H68" s="25"/>
      <c r="I68" s="25"/>
      <c r="J68" s="25"/>
      <c r="K68" s="25"/>
      <c r="L68" s="25"/>
      <c r="M68" s="25"/>
      <c r="N68" s="25"/>
      <c r="O68" s="25"/>
      <c r="P68" s="25"/>
      <c r="Q68" s="28"/>
      <c r="R68" s="25"/>
      <c r="S68" s="25"/>
    </row>
    <row r="69" spans="1:19" ht="15.75">
      <c r="A69" s="25"/>
      <c r="B69" s="25"/>
      <c r="C69" s="25"/>
      <c r="D69" s="25"/>
      <c r="E69" s="25"/>
      <c r="F69" s="25"/>
      <c r="G69" s="28"/>
      <c r="H69" s="25"/>
      <c r="I69" s="25"/>
      <c r="J69" s="25"/>
      <c r="K69" s="25"/>
      <c r="L69" s="25"/>
      <c r="M69" s="25"/>
      <c r="N69" s="25"/>
      <c r="O69" s="25"/>
      <c r="P69" s="25"/>
      <c r="Q69" s="28"/>
      <c r="R69" s="25"/>
      <c r="S69" s="25"/>
    </row>
    <row r="70" spans="1:19" ht="15.75">
      <c r="A70" s="25"/>
      <c r="B70" s="25"/>
      <c r="C70" s="25"/>
      <c r="D70" s="25"/>
      <c r="E70" s="25"/>
      <c r="F70" s="25"/>
      <c r="G70" s="28"/>
      <c r="H70" s="25"/>
      <c r="I70" s="25"/>
      <c r="J70" s="25"/>
      <c r="K70" s="25"/>
      <c r="L70" s="25"/>
      <c r="M70" s="25"/>
      <c r="N70" s="25"/>
      <c r="O70" s="25"/>
      <c r="P70" s="25"/>
      <c r="Q70" s="28"/>
      <c r="R70" s="25"/>
      <c r="S70" s="25"/>
    </row>
    <row r="71" spans="1:19" ht="15.75">
      <c r="A71" s="25"/>
      <c r="B71" s="25"/>
      <c r="C71" s="25"/>
      <c r="D71" s="25"/>
      <c r="E71" s="25"/>
      <c r="F71" s="25"/>
      <c r="G71" s="28"/>
      <c r="H71" s="25"/>
      <c r="I71" s="25"/>
      <c r="J71" s="25"/>
      <c r="K71" s="25"/>
      <c r="L71" s="25"/>
      <c r="M71" s="25"/>
      <c r="N71" s="25"/>
      <c r="O71" s="25"/>
      <c r="P71" s="25"/>
      <c r="Q71" s="28"/>
      <c r="R71" s="25"/>
      <c r="S71" s="25"/>
    </row>
    <row r="72" spans="1:19" ht="15.75">
      <c r="A72" s="25"/>
      <c r="B72" s="25"/>
      <c r="C72" s="25"/>
      <c r="D72" s="25"/>
      <c r="E72" s="25"/>
      <c r="F72" s="25"/>
      <c r="G72" s="28"/>
      <c r="H72" s="25"/>
      <c r="I72" s="25"/>
      <c r="J72" s="25"/>
      <c r="K72" s="25"/>
      <c r="L72" s="25"/>
      <c r="M72" s="25"/>
      <c r="N72" s="25"/>
      <c r="O72" s="25"/>
      <c r="P72" s="25"/>
      <c r="Q72" s="28"/>
      <c r="R72" s="25"/>
      <c r="S72" s="25"/>
    </row>
    <row r="73" spans="1:19" ht="15.75">
      <c r="A73" s="25"/>
      <c r="B73" s="25"/>
      <c r="C73" s="25"/>
      <c r="D73" s="25"/>
      <c r="E73" s="25"/>
      <c r="F73" s="25"/>
      <c r="G73" s="28"/>
      <c r="H73" s="25"/>
      <c r="I73" s="25"/>
      <c r="J73" s="25"/>
      <c r="K73" s="25"/>
      <c r="L73" s="25"/>
      <c r="M73" s="25"/>
      <c r="N73" s="25"/>
      <c r="O73" s="25"/>
      <c r="P73" s="25"/>
      <c r="Q73" s="28"/>
      <c r="R73" s="25"/>
      <c r="S73" s="25"/>
    </row>
    <row r="74" spans="1:19" ht="15.75">
      <c r="A74" s="25"/>
      <c r="B74" s="25"/>
      <c r="C74" s="25"/>
      <c r="D74" s="25"/>
      <c r="E74" s="25"/>
      <c r="F74" s="25"/>
      <c r="G74" s="28"/>
      <c r="H74" s="25"/>
      <c r="I74" s="25"/>
      <c r="J74" s="25"/>
      <c r="K74" s="25"/>
      <c r="L74" s="25"/>
      <c r="M74" s="25"/>
      <c r="N74" s="25"/>
      <c r="O74" s="25"/>
      <c r="P74" s="25"/>
      <c r="Q74" s="28"/>
      <c r="R74" s="25"/>
      <c r="S74" s="25"/>
    </row>
    <row r="75" spans="1:19" ht="15.75">
      <c r="A75" s="25"/>
      <c r="B75" s="25"/>
      <c r="C75" s="25"/>
      <c r="D75" s="25"/>
      <c r="E75" s="25"/>
      <c r="F75" s="25"/>
      <c r="G75" s="28"/>
      <c r="H75" s="25"/>
      <c r="I75" s="25"/>
      <c r="J75" s="25"/>
      <c r="K75" s="25"/>
      <c r="L75" s="25"/>
      <c r="M75" s="25"/>
      <c r="N75" s="25"/>
      <c r="O75" s="25"/>
      <c r="P75" s="25"/>
      <c r="Q75" s="28"/>
      <c r="R75" s="25"/>
      <c r="S75" s="25"/>
    </row>
    <row r="76" spans="1:19" ht="15.75">
      <c r="A76" s="25"/>
      <c r="B76" s="25"/>
      <c r="C76" s="25"/>
      <c r="D76" s="25"/>
      <c r="E76" s="25"/>
      <c r="F76" s="25"/>
      <c r="G76" s="28"/>
      <c r="H76" s="25"/>
      <c r="I76" s="25"/>
      <c r="J76" s="25"/>
      <c r="K76" s="25"/>
      <c r="L76" s="25"/>
      <c r="M76" s="25"/>
      <c r="N76" s="25"/>
      <c r="O76" s="25"/>
      <c r="P76" s="25"/>
      <c r="Q76" s="28"/>
      <c r="R76" s="25"/>
      <c r="S76" s="25"/>
    </row>
    <row r="77" spans="1:19" ht="15.75">
      <c r="A77" s="25"/>
      <c r="B77" s="25"/>
      <c r="C77" s="25"/>
      <c r="D77" s="25"/>
      <c r="E77" s="25"/>
      <c r="F77" s="25"/>
      <c r="G77" s="28"/>
      <c r="H77" s="25"/>
      <c r="I77" s="25"/>
      <c r="J77" s="25"/>
      <c r="K77" s="25"/>
      <c r="L77" s="25"/>
      <c r="M77" s="25"/>
      <c r="N77" s="25"/>
      <c r="O77" s="25"/>
      <c r="P77" s="25"/>
      <c r="Q77" s="28"/>
      <c r="R77" s="25"/>
      <c r="S77" s="25"/>
    </row>
    <row r="78" spans="1:19" ht="15.75">
      <c r="A78" s="25"/>
      <c r="B78" s="25"/>
      <c r="C78" s="25"/>
      <c r="D78" s="25"/>
      <c r="E78" s="25"/>
      <c r="F78" s="25"/>
      <c r="G78" s="28"/>
      <c r="H78" s="25"/>
      <c r="I78" s="25"/>
      <c r="J78" s="25"/>
      <c r="K78" s="25"/>
      <c r="L78" s="25"/>
      <c r="M78" s="25"/>
      <c r="N78" s="25"/>
      <c r="O78" s="25"/>
      <c r="P78" s="25"/>
      <c r="Q78" s="28"/>
      <c r="R78" s="25"/>
      <c r="S78" s="25"/>
    </row>
    <row r="79" spans="1:19" ht="15.75">
      <c r="A79" s="25"/>
      <c r="B79" s="25"/>
      <c r="C79" s="25"/>
      <c r="D79" s="25"/>
      <c r="E79" s="25"/>
      <c r="F79" s="25"/>
      <c r="G79" s="28"/>
      <c r="H79" s="25"/>
      <c r="I79" s="25"/>
      <c r="J79" s="25"/>
      <c r="K79" s="25"/>
      <c r="L79" s="25"/>
      <c r="M79" s="25"/>
      <c r="N79" s="25"/>
      <c r="O79" s="25"/>
      <c r="P79" s="25"/>
      <c r="Q79" s="28"/>
      <c r="R79" s="25"/>
      <c r="S79" s="25"/>
    </row>
    <row r="80" spans="1:19" ht="15.75">
      <c r="A80" s="25"/>
      <c r="B80" s="25"/>
      <c r="C80" s="25"/>
      <c r="D80" s="25"/>
      <c r="E80" s="25"/>
      <c r="F80" s="25"/>
      <c r="G80" s="28"/>
      <c r="H80" s="25"/>
      <c r="I80" s="25"/>
      <c r="J80" s="25"/>
      <c r="K80" s="25"/>
      <c r="L80" s="25"/>
      <c r="M80" s="25"/>
      <c r="N80" s="25"/>
      <c r="O80" s="25"/>
      <c r="P80" s="25"/>
      <c r="Q80" s="28"/>
      <c r="R80" s="25"/>
      <c r="S80" s="25"/>
    </row>
    <row r="81" spans="1:19" ht="15.75">
      <c r="A81" s="25"/>
      <c r="B81" s="25"/>
      <c r="C81" s="25"/>
      <c r="D81" s="25"/>
      <c r="E81" s="25"/>
      <c r="F81" s="25"/>
      <c r="G81" s="28"/>
      <c r="H81" s="25"/>
      <c r="I81" s="25"/>
      <c r="J81" s="25"/>
      <c r="K81" s="25"/>
      <c r="L81" s="25"/>
      <c r="M81" s="25"/>
      <c r="N81" s="25"/>
      <c r="O81" s="25"/>
      <c r="P81" s="25"/>
      <c r="Q81" s="28"/>
      <c r="R81" s="25"/>
      <c r="S81" s="25"/>
    </row>
    <row r="82" spans="1:19" ht="15.75">
      <c r="A82" s="25"/>
      <c r="B82" s="25"/>
      <c r="C82" s="25"/>
      <c r="D82" s="25"/>
      <c r="E82" s="25"/>
      <c r="F82" s="25"/>
      <c r="G82" s="28"/>
      <c r="H82" s="25"/>
      <c r="I82" s="25"/>
      <c r="J82" s="25"/>
      <c r="K82" s="25"/>
      <c r="L82" s="25"/>
      <c r="M82" s="25"/>
      <c r="N82" s="25"/>
      <c r="O82" s="25"/>
      <c r="P82" s="25"/>
      <c r="Q82" s="28"/>
      <c r="R82" s="25"/>
      <c r="S82" s="25"/>
    </row>
    <row r="83" spans="1:19" ht="15.75">
      <c r="A83" s="25"/>
      <c r="B83" s="25"/>
      <c r="C83" s="25"/>
      <c r="D83" s="25"/>
      <c r="E83" s="25"/>
      <c r="F83" s="25"/>
      <c r="G83" s="28"/>
      <c r="H83" s="25"/>
      <c r="I83" s="25"/>
      <c r="J83" s="25"/>
      <c r="K83" s="25"/>
      <c r="L83" s="25"/>
      <c r="M83" s="25"/>
      <c r="N83" s="25"/>
      <c r="O83" s="25"/>
      <c r="P83" s="25"/>
      <c r="Q83" s="28"/>
      <c r="R83" s="25"/>
      <c r="S83" s="25"/>
    </row>
    <row r="84" spans="1:19" ht="15.75">
      <c r="A84" s="25"/>
      <c r="B84" s="25"/>
      <c r="C84" s="25"/>
      <c r="D84" s="25"/>
      <c r="E84" s="25"/>
      <c r="F84" s="25"/>
      <c r="G84" s="28"/>
      <c r="H84" s="25"/>
      <c r="I84" s="25"/>
      <c r="J84" s="25"/>
      <c r="K84" s="25"/>
      <c r="L84" s="25"/>
      <c r="M84" s="25"/>
      <c r="N84" s="25"/>
      <c r="O84" s="25"/>
      <c r="P84" s="25"/>
      <c r="Q84" s="28"/>
      <c r="R84" s="25"/>
      <c r="S84" s="25"/>
    </row>
    <row r="85" spans="1:19" ht="15.75">
      <c r="A85" s="25"/>
      <c r="B85" s="25"/>
      <c r="C85" s="25"/>
      <c r="D85" s="25"/>
      <c r="E85" s="25"/>
      <c r="F85" s="25"/>
      <c r="G85" s="28"/>
      <c r="H85" s="25"/>
      <c r="I85" s="25"/>
      <c r="J85" s="25"/>
      <c r="K85" s="25"/>
      <c r="L85" s="25"/>
      <c r="M85" s="25"/>
      <c r="N85" s="25"/>
      <c r="O85" s="25"/>
      <c r="P85" s="25"/>
      <c r="Q85" s="28"/>
      <c r="R85" s="25"/>
      <c r="S85" s="25"/>
    </row>
    <row r="86" spans="1:19" ht="15.75">
      <c r="A86" s="25"/>
      <c r="B86" s="25"/>
      <c r="C86" s="25"/>
      <c r="D86" s="25"/>
      <c r="E86" s="25"/>
      <c r="F86" s="25"/>
      <c r="G86" s="28"/>
      <c r="H86" s="25"/>
      <c r="I86" s="25"/>
      <c r="J86" s="25"/>
      <c r="K86" s="25"/>
      <c r="L86" s="25"/>
      <c r="M86" s="25"/>
      <c r="N86" s="25"/>
      <c r="O86" s="25"/>
      <c r="P86" s="25"/>
      <c r="Q86" s="28"/>
      <c r="R86" s="25"/>
      <c r="S86" s="25"/>
    </row>
    <row r="87" spans="1:19" ht="15.75">
      <c r="A87" s="25"/>
      <c r="B87" s="25"/>
      <c r="C87" s="25"/>
      <c r="D87" s="25"/>
      <c r="E87" s="25"/>
      <c r="F87" s="25"/>
      <c r="G87" s="28"/>
      <c r="H87" s="25"/>
      <c r="I87" s="25"/>
      <c r="J87" s="25"/>
      <c r="K87" s="25"/>
      <c r="L87" s="25"/>
      <c r="M87" s="25"/>
      <c r="N87" s="25"/>
      <c r="O87" s="25"/>
      <c r="P87" s="25"/>
      <c r="Q87" s="28"/>
      <c r="R87" s="25"/>
      <c r="S87" s="25"/>
    </row>
    <row r="88" spans="1:19" ht="15.75">
      <c r="A88" s="25"/>
      <c r="B88" s="25"/>
      <c r="C88" s="25"/>
      <c r="D88" s="25"/>
      <c r="E88" s="25"/>
      <c r="F88" s="25"/>
      <c r="G88" s="28"/>
      <c r="H88" s="25"/>
      <c r="I88" s="25"/>
      <c r="J88" s="25"/>
      <c r="K88" s="25"/>
      <c r="L88" s="25"/>
      <c r="M88" s="25"/>
      <c r="N88" s="25"/>
      <c r="O88" s="25"/>
      <c r="P88" s="25"/>
      <c r="Q88" s="28"/>
      <c r="R88" s="25"/>
      <c r="S88" s="25"/>
    </row>
    <row r="89" spans="1:19" ht="15.75">
      <c r="A89" s="25"/>
      <c r="B89" s="25"/>
      <c r="C89" s="25"/>
      <c r="D89" s="25"/>
      <c r="E89" s="25"/>
      <c r="F89" s="25"/>
      <c r="G89" s="28"/>
      <c r="H89" s="25"/>
      <c r="I89" s="25"/>
      <c r="J89" s="25"/>
      <c r="K89" s="25"/>
      <c r="L89" s="25"/>
      <c r="M89" s="25"/>
      <c r="N89" s="25"/>
      <c r="O89" s="25"/>
      <c r="P89" s="25"/>
      <c r="Q89" s="28"/>
      <c r="R89" s="25"/>
      <c r="S89" s="25"/>
    </row>
    <row r="90" spans="1:19" ht="15.75">
      <c r="A90" s="25"/>
      <c r="B90" s="25"/>
      <c r="C90" s="25"/>
      <c r="D90" s="25"/>
      <c r="E90" s="25"/>
      <c r="F90" s="25"/>
      <c r="G90" s="28"/>
      <c r="H90" s="25"/>
      <c r="I90" s="25"/>
      <c r="J90" s="25"/>
      <c r="K90" s="25"/>
      <c r="L90" s="25"/>
      <c r="M90" s="25"/>
      <c r="N90" s="25"/>
      <c r="O90" s="25"/>
      <c r="P90" s="25"/>
      <c r="Q90" s="28"/>
      <c r="R90" s="25"/>
      <c r="S90" s="25"/>
    </row>
    <row r="91" spans="1:19" ht="15.75">
      <c r="A91" s="25"/>
      <c r="B91" s="25"/>
      <c r="C91" s="25"/>
      <c r="D91" s="25"/>
      <c r="E91" s="25"/>
      <c r="F91" s="25"/>
      <c r="G91" s="28"/>
      <c r="H91" s="25"/>
      <c r="I91" s="25"/>
      <c r="J91" s="25"/>
      <c r="K91" s="25"/>
      <c r="L91" s="25"/>
      <c r="M91" s="25"/>
      <c r="N91" s="25"/>
      <c r="O91" s="25"/>
      <c r="P91" s="25"/>
      <c r="Q91" s="28"/>
      <c r="R91" s="25"/>
      <c r="S91" s="25"/>
    </row>
    <row r="92" spans="1:19" ht="15.75">
      <c r="A92" s="25"/>
      <c r="B92" s="25"/>
      <c r="C92" s="25"/>
      <c r="D92" s="25"/>
      <c r="E92" s="25"/>
      <c r="F92" s="25"/>
      <c r="G92" s="28"/>
      <c r="H92" s="25"/>
      <c r="I92" s="25"/>
      <c r="J92" s="25"/>
      <c r="K92" s="25"/>
      <c r="L92" s="25"/>
      <c r="M92" s="25"/>
      <c r="N92" s="25"/>
      <c r="O92" s="25"/>
      <c r="P92" s="25"/>
      <c r="Q92" s="28"/>
      <c r="R92" s="25"/>
      <c r="S92" s="25"/>
    </row>
    <row r="93" spans="1:19" ht="15.75">
      <c r="A93" s="25"/>
      <c r="B93" s="25"/>
      <c r="C93" s="25"/>
      <c r="D93" s="25"/>
      <c r="E93" s="25"/>
      <c r="F93" s="25"/>
      <c r="G93" s="28"/>
      <c r="H93" s="25"/>
      <c r="I93" s="25"/>
      <c r="J93" s="25"/>
      <c r="K93" s="25"/>
      <c r="L93" s="25"/>
      <c r="M93" s="25"/>
      <c r="N93" s="25"/>
      <c r="O93" s="25"/>
      <c r="P93" s="25"/>
      <c r="Q93" s="28"/>
      <c r="R93" s="25"/>
      <c r="S93" s="25"/>
    </row>
    <row r="94" spans="1:19" ht="15.75">
      <c r="A94" s="25"/>
      <c r="B94" s="25"/>
      <c r="C94" s="25"/>
      <c r="D94" s="25"/>
      <c r="E94" s="25"/>
      <c r="F94" s="25"/>
      <c r="G94" s="28"/>
      <c r="H94" s="25"/>
      <c r="I94" s="25"/>
      <c r="J94" s="25"/>
      <c r="K94" s="25"/>
      <c r="L94" s="25"/>
      <c r="M94" s="25"/>
      <c r="N94" s="25"/>
      <c r="O94" s="25"/>
      <c r="P94" s="25"/>
      <c r="Q94" s="28"/>
      <c r="R94" s="25"/>
      <c r="S94" s="25"/>
    </row>
    <row r="95" spans="1:19" ht="15.75">
      <c r="A95" s="25"/>
      <c r="B95" s="25"/>
      <c r="C95" s="25"/>
      <c r="D95" s="25"/>
      <c r="E95" s="25"/>
      <c r="F95" s="25"/>
      <c r="G95" s="28"/>
      <c r="H95" s="25"/>
      <c r="I95" s="25"/>
      <c r="J95" s="25"/>
      <c r="K95" s="25"/>
      <c r="L95" s="25"/>
      <c r="M95" s="25"/>
      <c r="N95" s="25"/>
      <c r="O95" s="25"/>
      <c r="P95" s="25"/>
      <c r="Q95" s="28"/>
      <c r="R95" s="25"/>
      <c r="S95" s="25"/>
    </row>
    <row r="96" spans="1:19" ht="15.75">
      <c r="A96" s="25"/>
      <c r="B96" s="25"/>
      <c r="C96" s="25"/>
      <c r="D96" s="25"/>
      <c r="E96" s="25"/>
      <c r="F96" s="25"/>
      <c r="G96" s="28"/>
      <c r="H96" s="25"/>
      <c r="I96" s="25"/>
      <c r="J96" s="25"/>
      <c r="K96" s="25"/>
      <c r="L96" s="25"/>
      <c r="M96" s="25"/>
      <c r="N96" s="25"/>
      <c r="O96" s="25"/>
      <c r="P96" s="25"/>
      <c r="Q96" s="28"/>
      <c r="R96" s="25"/>
      <c r="S96" s="25"/>
    </row>
    <row r="97" spans="1:19" ht="15.75">
      <c r="A97" s="25"/>
      <c r="B97" s="25"/>
      <c r="C97" s="25"/>
      <c r="D97" s="25"/>
      <c r="E97" s="25"/>
      <c r="F97" s="25"/>
      <c r="G97" s="28"/>
      <c r="H97" s="25"/>
      <c r="I97" s="25"/>
      <c r="J97" s="25"/>
      <c r="K97" s="25"/>
      <c r="L97" s="25"/>
      <c r="M97" s="25"/>
      <c r="N97" s="25"/>
      <c r="O97" s="25"/>
      <c r="P97" s="25"/>
      <c r="Q97" s="28"/>
      <c r="R97" s="25"/>
      <c r="S97" s="25"/>
    </row>
    <row r="98" spans="1:19" ht="15.75">
      <c r="A98" s="25"/>
      <c r="B98" s="25"/>
      <c r="C98" s="25"/>
      <c r="D98" s="25"/>
      <c r="E98" s="25"/>
      <c r="F98" s="25"/>
      <c r="G98" s="28"/>
      <c r="H98" s="25"/>
      <c r="I98" s="25"/>
      <c r="J98" s="25"/>
      <c r="K98" s="25"/>
      <c r="L98" s="25"/>
      <c r="M98" s="25"/>
      <c r="N98" s="25"/>
      <c r="O98" s="25"/>
      <c r="P98" s="25"/>
      <c r="Q98" s="28"/>
      <c r="R98" s="25"/>
      <c r="S98" s="25"/>
    </row>
  </sheetData>
  <autoFilter ref="A1:AR10">
    <sortState ref="A4:AR10">
      <sortCondition descending="1" ref="AO1:AO10"/>
    </sortState>
  </autoFilter>
  <sortState ref="A4:AR10">
    <sortCondition ref="A4"/>
  </sortState>
  <mergeCells count="1">
    <mergeCell ref="AG13:AM1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R96"/>
  <sheetViews>
    <sheetView zoomScale="70" zoomScaleNormal="70" workbookViewId="0">
      <pane xSplit="2" ySplit="1" topLeftCell="AB2" activePane="bottomRight" state="frozen"/>
      <selection activeCell="B3" sqref="B3"/>
      <selection pane="topRight" activeCell="B3" sqref="B3"/>
      <selection pane="bottomLeft" activeCell="B3" sqref="B3"/>
      <selection pane="bottomRight" activeCell="A4" sqref="A4:XFD7"/>
    </sheetView>
  </sheetViews>
  <sheetFormatPr defaultColWidth="8.85546875" defaultRowHeight="15"/>
  <cols>
    <col min="1" max="1" width="5.140625" customWidth="1"/>
    <col min="2" max="2" width="54.7109375" customWidth="1"/>
    <col min="3" max="3" width="10.140625" bestFit="1" customWidth="1"/>
    <col min="5" max="5" width="11.5703125" customWidth="1"/>
    <col min="7" max="7" width="10.85546875" style="72" customWidth="1"/>
    <col min="8" max="8" width="14.42578125" customWidth="1"/>
    <col min="9" max="9" width="5.85546875" bestFit="1" customWidth="1"/>
    <col min="10" max="10" width="5.140625" hidden="1" customWidth="1"/>
    <col min="11" max="11" width="13.140625" customWidth="1"/>
    <col min="12" max="12" width="14.7109375" customWidth="1"/>
    <col min="13" max="13" width="5.7109375" bestFit="1" customWidth="1"/>
    <col min="15" max="15" width="5.7109375" bestFit="1" customWidth="1"/>
    <col min="16" max="16" width="14.42578125" customWidth="1"/>
    <col min="17" max="17" width="14.42578125" style="72" hidden="1" customWidth="1"/>
    <col min="18" max="18" width="11.85546875" customWidth="1"/>
    <col min="19" max="19" width="6" bestFit="1" customWidth="1"/>
    <col min="20" max="20" width="12.7109375" customWidth="1"/>
    <col min="21" max="21" width="5.7109375" style="72" bestFit="1" customWidth="1"/>
    <col min="22" max="22" width="13.5703125" customWidth="1"/>
    <col min="23" max="23" width="9.28515625" customWidth="1"/>
    <col min="24" max="24" width="6" bestFit="1" customWidth="1"/>
    <col min="25" max="25" width="13.5703125" customWidth="1"/>
    <col min="26" max="26" width="6" bestFit="1" customWidth="1"/>
    <col min="27" max="27" width="15.28515625" customWidth="1"/>
    <col min="28" max="28" width="6" bestFit="1" customWidth="1"/>
    <col min="29" max="29" width="15.28515625" customWidth="1"/>
    <col min="30" max="30" width="6" bestFit="1" customWidth="1"/>
    <col min="31" max="31" width="12.42578125" customWidth="1"/>
    <col min="32" max="32" width="8.85546875" customWidth="1"/>
    <col min="33" max="33" width="6" bestFit="1" customWidth="1"/>
    <col min="34" max="34" width="12.42578125" customWidth="1"/>
    <col min="35" max="35" width="7.7109375" customWidth="1"/>
    <col min="36" max="36" width="6" bestFit="1" customWidth="1"/>
    <col min="37" max="37" width="14.5703125" customWidth="1"/>
    <col min="38" max="38" width="9.42578125" customWidth="1"/>
    <col min="39" max="39" width="6.85546875" customWidth="1"/>
    <col min="40" max="41" width="7.28515625" customWidth="1"/>
    <col min="42" max="42" width="15.5703125" hidden="1" customWidth="1"/>
    <col min="43" max="43" width="17.42578125" hidden="1" customWidth="1"/>
    <col min="44" max="44" width="11.28515625" hidden="1" customWidth="1"/>
  </cols>
  <sheetData>
    <row r="1" spans="1:44" s="8" customFormat="1" ht="140.25" customHeight="1">
      <c r="A1" s="84" t="s">
        <v>0</v>
      </c>
      <c r="B1" s="106" t="s">
        <v>1</v>
      </c>
      <c r="C1" s="84" t="s">
        <v>2</v>
      </c>
      <c r="D1" s="118" t="s">
        <v>3</v>
      </c>
      <c r="E1" s="118" t="s">
        <v>145</v>
      </c>
      <c r="F1" s="118" t="s">
        <v>146</v>
      </c>
      <c r="G1" s="119" t="s">
        <v>207</v>
      </c>
      <c r="H1" s="84" t="s">
        <v>147</v>
      </c>
      <c r="I1" s="120" t="s">
        <v>4</v>
      </c>
      <c r="J1" s="84" t="s">
        <v>5</v>
      </c>
      <c r="K1" s="84" t="s">
        <v>6</v>
      </c>
      <c r="L1" s="84" t="s">
        <v>7</v>
      </c>
      <c r="M1" s="120" t="s">
        <v>8</v>
      </c>
      <c r="N1" s="84" t="s">
        <v>9</v>
      </c>
      <c r="O1" s="120" t="s">
        <v>10</v>
      </c>
      <c r="P1" s="84" t="s">
        <v>11</v>
      </c>
      <c r="Q1" s="84" t="s">
        <v>209</v>
      </c>
      <c r="R1" s="84" t="s">
        <v>170</v>
      </c>
      <c r="S1" s="120" t="s">
        <v>34</v>
      </c>
      <c r="T1" s="84" t="s">
        <v>12</v>
      </c>
      <c r="U1" s="120" t="s">
        <v>201</v>
      </c>
      <c r="V1" s="84" t="s">
        <v>13</v>
      </c>
      <c r="W1" s="121" t="s">
        <v>143</v>
      </c>
      <c r="X1" s="120" t="s">
        <v>35</v>
      </c>
      <c r="Y1" s="84" t="s">
        <v>14</v>
      </c>
      <c r="Z1" s="120" t="s">
        <v>202</v>
      </c>
      <c r="AA1" s="84" t="s">
        <v>15</v>
      </c>
      <c r="AB1" s="120" t="s">
        <v>36</v>
      </c>
      <c r="AC1" s="84" t="s">
        <v>16</v>
      </c>
      <c r="AD1" s="120" t="s">
        <v>203</v>
      </c>
      <c r="AE1" s="84" t="s">
        <v>17</v>
      </c>
      <c r="AF1" s="121" t="s">
        <v>18</v>
      </c>
      <c r="AG1" s="120" t="s">
        <v>204</v>
      </c>
      <c r="AH1" s="84" t="s">
        <v>19</v>
      </c>
      <c r="AI1" s="121" t="s">
        <v>144</v>
      </c>
      <c r="AJ1" s="120" t="s">
        <v>205</v>
      </c>
      <c r="AK1" s="84" t="s">
        <v>20</v>
      </c>
      <c r="AL1" s="121" t="s">
        <v>169</v>
      </c>
      <c r="AM1" s="120" t="s">
        <v>206</v>
      </c>
      <c r="AN1" s="122" t="s">
        <v>33</v>
      </c>
      <c r="AO1" s="122" t="s">
        <v>22</v>
      </c>
      <c r="AP1" s="102"/>
      <c r="AQ1" s="103"/>
      <c r="AR1" s="103"/>
    </row>
    <row r="2" spans="1:44" s="85" customFormat="1" ht="15" customHeight="1">
      <c r="A2" s="138"/>
      <c r="B2" s="133" t="s">
        <v>227</v>
      </c>
      <c r="C2" s="134"/>
      <c r="D2" s="134"/>
      <c r="E2" s="134"/>
      <c r="F2" s="134"/>
      <c r="G2" s="134"/>
      <c r="H2" s="134"/>
      <c r="I2" s="134">
        <v>1</v>
      </c>
      <c r="J2" s="134"/>
      <c r="K2" s="134"/>
      <c r="L2" s="134"/>
      <c r="M2" s="134">
        <v>2</v>
      </c>
      <c r="N2" s="134"/>
      <c r="O2" s="134">
        <v>1</v>
      </c>
      <c r="P2" s="134"/>
      <c r="Q2" s="134"/>
      <c r="R2" s="134"/>
      <c r="S2" s="134">
        <v>0</v>
      </c>
      <c r="T2" s="134"/>
      <c r="U2" s="134">
        <v>0</v>
      </c>
      <c r="V2" s="134"/>
      <c r="W2" s="135"/>
      <c r="X2" s="134">
        <v>1</v>
      </c>
      <c r="Y2" s="134"/>
      <c r="Z2" s="134">
        <v>1</v>
      </c>
      <c r="AA2" s="134"/>
      <c r="AB2" s="134">
        <v>2</v>
      </c>
      <c r="AC2" s="134"/>
      <c r="AD2" s="134">
        <v>2</v>
      </c>
      <c r="AE2" s="134"/>
      <c r="AF2" s="134"/>
      <c r="AG2" s="134">
        <v>3</v>
      </c>
      <c r="AH2" s="134"/>
      <c r="AI2" s="134"/>
      <c r="AJ2" s="134">
        <v>2</v>
      </c>
      <c r="AK2" s="134"/>
      <c r="AL2" s="134"/>
      <c r="AM2" s="134">
        <v>3</v>
      </c>
      <c r="AN2" s="134">
        <f>SUM(C2:AM2)</f>
        <v>18</v>
      </c>
      <c r="AO2" s="139">
        <v>100</v>
      </c>
      <c r="AP2" s="130"/>
      <c r="AQ2" s="130" t="s">
        <v>222</v>
      </c>
      <c r="AR2" s="131"/>
    </row>
    <row r="3" spans="1:44" s="85" customFormat="1" ht="15" customHeight="1">
      <c r="A3" s="140"/>
      <c r="B3" s="81" t="s">
        <v>529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7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41"/>
      <c r="AP3" s="132" t="s">
        <v>210</v>
      </c>
      <c r="AQ3" s="132" t="s">
        <v>211</v>
      </c>
      <c r="AR3" s="132" t="s">
        <v>212</v>
      </c>
    </row>
    <row r="4" spans="1:44" ht="30" customHeight="1">
      <c r="A4" s="32">
        <v>3</v>
      </c>
      <c r="B4" s="34" t="s">
        <v>30</v>
      </c>
      <c r="C4" s="144">
        <v>19</v>
      </c>
      <c r="D4" s="79">
        <v>11</v>
      </c>
      <c r="E4" s="79">
        <v>22</v>
      </c>
      <c r="F4" s="79">
        <v>105</v>
      </c>
      <c r="G4" s="86">
        <v>105</v>
      </c>
      <c r="H4" s="144">
        <v>106</v>
      </c>
      <c r="I4" s="5">
        <f>IF(ABS((H4-G4)/G4)&lt;=0.1,1,0)</f>
        <v>1</v>
      </c>
      <c r="J4" s="144">
        <v>11</v>
      </c>
      <c r="K4" s="144">
        <v>117</v>
      </c>
      <c r="L4" s="144">
        <v>99</v>
      </c>
      <c r="M4" s="5">
        <f>IF(L4&gt;=90,2,IF(L4&gt;=80,1,0))</f>
        <v>2</v>
      </c>
      <c r="N4" s="144">
        <v>335</v>
      </c>
      <c r="O4" s="5">
        <f>IF(N4/D4&gt;=13,1,0)</f>
        <v>1</v>
      </c>
      <c r="P4" s="144">
        <v>309</v>
      </c>
      <c r="Q4" s="145" t="s">
        <v>210</v>
      </c>
      <c r="R4" s="144"/>
      <c r="S4" s="5">
        <f>IF(R4&gt;=90,2,IF(R4&gt;=80,1,0))</f>
        <v>0</v>
      </c>
      <c r="T4" s="144"/>
      <c r="U4" s="5">
        <f>IF(T4&gt;=90,2,IF(T4&gt;=80,1,0))</f>
        <v>0</v>
      </c>
      <c r="V4" s="144">
        <v>5258</v>
      </c>
      <c r="W4" s="6">
        <f>ROUND($V4/($H4-$E4)/13,2)</f>
        <v>4.82</v>
      </c>
      <c r="X4" s="5">
        <f>IF(V4/(H4-E4)/13&gt;=2.5,1,0)</f>
        <v>1</v>
      </c>
      <c r="Y4" s="144">
        <v>100</v>
      </c>
      <c r="Z4" s="5">
        <f>IF(Y4/H4&gt;=6,1,0)</f>
        <v>0</v>
      </c>
      <c r="AA4" s="144">
        <v>100</v>
      </c>
      <c r="AB4" s="5">
        <f>IF(AA4&gt;=90,2,IF(AA4&gt;=80,1,0))</f>
        <v>2</v>
      </c>
      <c r="AC4" s="144">
        <v>86</v>
      </c>
      <c r="AD4" s="5">
        <f>IF(AC4&gt;=90,2,IF(AC4&gt;=80,1,0))</f>
        <v>1</v>
      </c>
      <c r="AE4" s="144">
        <v>1155</v>
      </c>
      <c r="AF4" s="6">
        <f>AE4/K4</f>
        <v>9.8717948717948723</v>
      </c>
      <c r="AG4" s="5">
        <f>IF(AF4&gt;12,3,IF(AF4&gt;4,2,IF(AF4&gt;1,1,0)))</f>
        <v>2</v>
      </c>
      <c r="AH4" s="144">
        <v>749</v>
      </c>
      <c r="AI4" s="7">
        <f>AH4/H4</f>
        <v>7.0660377358490569</v>
      </c>
      <c r="AJ4" s="5">
        <f>IF(AI4&gt;=4,2,IF(AI4&gt;1,1,0))</f>
        <v>2</v>
      </c>
      <c r="AK4" s="144">
        <v>770</v>
      </c>
      <c r="AL4" s="7">
        <f>AK4/C4</f>
        <v>40.526315789473685</v>
      </c>
      <c r="AM4" s="5">
        <f>IF(AL4&gt;23,3,IF(AL4&gt;12,2,IF(AL4&gt;4,1,0)))</f>
        <v>3</v>
      </c>
      <c r="AN4" s="107">
        <f>I4+M4+O4+S4+U4+X4+Z4+AB4+AD4+AG4+AJ4+AM4</f>
        <v>15</v>
      </c>
      <c r="AO4" s="107">
        <f>ROUND(AN4/$AN$2*100,0)</f>
        <v>83</v>
      </c>
      <c r="AP4" s="104" t="str">
        <f>IF(AND(OR($B$3="октябрь",$B$3="декабрь",$B$3="март",$B$3="май"),Q4="четверть"),"выставляются","нет")</f>
        <v>нет</v>
      </c>
      <c r="AQ4" s="104" t="str">
        <f>IF(AND(OR($B$3="ноябрь",$B$3="февраль",$B$3="май"),$Q4="триместр"),"выставляются","нет")</f>
        <v>нет</v>
      </c>
      <c r="AR4" s="104" t="str">
        <f>IF(AND(OR($B$3="декабрь",$B$3="май"),$Q4="полугодие"),"выставляются","нет")</f>
        <v>нет</v>
      </c>
    </row>
    <row r="5" spans="1:44" ht="30" customHeight="1">
      <c r="A5" s="35">
        <v>1</v>
      </c>
      <c r="B5" s="34" t="s">
        <v>28</v>
      </c>
      <c r="C5" s="144">
        <v>48</v>
      </c>
      <c r="D5" s="79">
        <v>24</v>
      </c>
      <c r="E5" s="79">
        <v>94</v>
      </c>
      <c r="F5" s="79">
        <v>521</v>
      </c>
      <c r="G5" s="86">
        <v>529</v>
      </c>
      <c r="H5" s="144">
        <v>523</v>
      </c>
      <c r="I5" s="5">
        <f>IF(ABS((H5-G5)/G5)&lt;=0.1,1,0)</f>
        <v>1</v>
      </c>
      <c r="J5" s="144">
        <v>41</v>
      </c>
      <c r="K5" s="144">
        <v>715</v>
      </c>
      <c r="L5" s="144">
        <v>100</v>
      </c>
      <c r="M5" s="5">
        <f>IF(L5&gt;=90,2,IF(L5&gt;=80,1,0))</f>
        <v>2</v>
      </c>
      <c r="N5" s="144">
        <v>810</v>
      </c>
      <c r="O5" s="5">
        <f>IF(N5/D5&gt;=13,1,0)</f>
        <v>1</v>
      </c>
      <c r="P5" s="144">
        <v>953</v>
      </c>
      <c r="Q5" s="96" t="s">
        <v>210</v>
      </c>
      <c r="R5" s="144"/>
      <c r="S5" s="5">
        <f>IF(R5&gt;=90,2,IF(R5&gt;=80,1,0))</f>
        <v>0</v>
      </c>
      <c r="T5" s="144"/>
      <c r="U5" s="5">
        <f>IF(T5&gt;=90,2,IF(T5&gt;=80,1,0))</f>
        <v>0</v>
      </c>
      <c r="V5" s="144">
        <v>14867</v>
      </c>
      <c r="W5" s="6">
        <f>ROUND($V5/($H5-$E5)/13,2)</f>
        <v>2.67</v>
      </c>
      <c r="X5" s="5">
        <f>IF(V5/(H5-E5)/13&gt;=2.5,1,0)</f>
        <v>1</v>
      </c>
      <c r="Y5" s="144">
        <v>88</v>
      </c>
      <c r="Z5" s="5">
        <f>IF(Y5/H5&gt;=6,1,0)</f>
        <v>0</v>
      </c>
      <c r="AA5" s="144">
        <v>88</v>
      </c>
      <c r="AB5" s="5">
        <f>IF(AA5&gt;=90,2,IF(AA5&gt;=80,1,0))</f>
        <v>1</v>
      </c>
      <c r="AC5" s="144">
        <v>82</v>
      </c>
      <c r="AD5" s="5">
        <f>IF(AC5&gt;=90,2,IF(AC5&gt;=80,1,0))</f>
        <v>1</v>
      </c>
      <c r="AE5" s="144">
        <v>7297</v>
      </c>
      <c r="AF5" s="6">
        <f>AE5/K5</f>
        <v>10.205594405594406</v>
      </c>
      <c r="AG5" s="5">
        <f>IF(AF5&gt;12,3,IF(AF5&gt;4,2,IF(AF5&gt;1,1,0)))</f>
        <v>2</v>
      </c>
      <c r="AH5" s="144">
        <v>1265</v>
      </c>
      <c r="AI5" s="7">
        <f>AH5/H5</f>
        <v>2.418738049713193</v>
      </c>
      <c r="AJ5" s="5">
        <f>IF(AI5&gt;=4,2,IF(AI5&gt;1,1,0))</f>
        <v>1</v>
      </c>
      <c r="AK5" s="144">
        <v>1422</v>
      </c>
      <c r="AL5" s="7">
        <f>AK5/C5</f>
        <v>29.625</v>
      </c>
      <c r="AM5" s="5">
        <f>IF(AL5&gt;23,3,IF(AL5&gt;12,2,IF(AL5&gt;4,1,0)))</f>
        <v>3</v>
      </c>
      <c r="AN5" s="107">
        <f>I5+M5+O5+S5+U5+X5+Z5+AB5+AD5+AG5+AJ5+AM5</f>
        <v>13</v>
      </c>
      <c r="AO5" s="107">
        <f>ROUND(AN5/$AN$2*100,0)</f>
        <v>72</v>
      </c>
      <c r="AP5" s="104" t="str">
        <f>IF(AND(OR($B$3="октябрь",$B$3="декабрь",$B$3="март",$B$3="май"),Q5="четверть"),"выставляются","нет")</f>
        <v>нет</v>
      </c>
      <c r="AQ5" s="104" t="str">
        <f>IF(AND(OR($B$3="ноябрь",$B$3="февраль",$B$3="май"),$Q5="триместр"),"выставляются","нет")</f>
        <v>нет</v>
      </c>
      <c r="AR5" s="104" t="str">
        <f>IF(AND(OR($B$3="декабрь",$B$3="май"),$Q5="полугодие"),"выставляются","нет")</f>
        <v>нет</v>
      </c>
    </row>
    <row r="6" spans="1:44" ht="30" customHeight="1">
      <c r="A6" s="33">
        <v>2</v>
      </c>
      <c r="B6" s="34" t="s">
        <v>29</v>
      </c>
      <c r="C6" s="144">
        <v>45</v>
      </c>
      <c r="D6" s="79">
        <v>16</v>
      </c>
      <c r="E6" s="79">
        <v>46</v>
      </c>
      <c r="F6" s="79">
        <v>299</v>
      </c>
      <c r="G6" s="86">
        <v>299</v>
      </c>
      <c r="H6" s="144">
        <v>304</v>
      </c>
      <c r="I6" s="5">
        <f>IF(ABS((H6-G6)/G6)&lt;=0.1,1,0)</f>
        <v>1</v>
      </c>
      <c r="J6" s="144">
        <v>22</v>
      </c>
      <c r="K6" s="144">
        <v>236</v>
      </c>
      <c r="L6" s="144">
        <v>97</v>
      </c>
      <c r="M6" s="5">
        <f>IF(L6&gt;=90,2,IF(L6&gt;=80,1,0))</f>
        <v>2</v>
      </c>
      <c r="N6" s="144">
        <v>906</v>
      </c>
      <c r="O6" s="5">
        <f>IF(N6/D6&gt;=13,1,0)</f>
        <v>1</v>
      </c>
      <c r="P6" s="144">
        <v>537</v>
      </c>
      <c r="Q6" s="145" t="s">
        <v>210</v>
      </c>
      <c r="R6" s="144"/>
      <c r="S6" s="5">
        <f>IF(R6&gt;=90,2,IF(R6&gt;=80,1,0))</f>
        <v>0</v>
      </c>
      <c r="T6" s="144"/>
      <c r="U6" s="5">
        <f>IF(T6&gt;=90,2,IF(T6&gt;=80,1,0))</f>
        <v>0</v>
      </c>
      <c r="V6" s="144">
        <v>12654</v>
      </c>
      <c r="W6" s="6">
        <f>ROUND($V6/($H6-$E6)/13,2)</f>
        <v>3.77</v>
      </c>
      <c r="X6" s="5">
        <f>IF(V6/(H6-E6)/13&gt;=2.5,1,0)</f>
        <v>1</v>
      </c>
      <c r="Y6" s="144">
        <v>76</v>
      </c>
      <c r="Z6" s="5">
        <f>IF(Y6/H6&gt;=6,1,0)</f>
        <v>0</v>
      </c>
      <c r="AA6" s="144">
        <v>76</v>
      </c>
      <c r="AB6" s="5">
        <f>IF(AA6&gt;=90,2,IF(AA6&gt;=80,1,0))</f>
        <v>0</v>
      </c>
      <c r="AC6" s="144">
        <v>49</v>
      </c>
      <c r="AD6" s="5">
        <f>IF(AC6&gt;=90,2,IF(AC6&gt;=80,1,0))</f>
        <v>0</v>
      </c>
      <c r="AE6" s="144">
        <v>897</v>
      </c>
      <c r="AF6" s="6">
        <f>AE6/K6</f>
        <v>3.8008474576271185</v>
      </c>
      <c r="AG6" s="5">
        <f>IF(AF6&gt;12,3,IF(AF6&gt;4,2,IF(AF6&gt;1,1,0)))</f>
        <v>1</v>
      </c>
      <c r="AH6" s="144">
        <v>321</v>
      </c>
      <c r="AI6" s="7">
        <f>AH6/H6</f>
        <v>1.055921052631579</v>
      </c>
      <c r="AJ6" s="5">
        <f>IF(AI6&gt;=4,2,IF(AI6&gt;1,1,0))</f>
        <v>1</v>
      </c>
      <c r="AK6" s="144">
        <v>788</v>
      </c>
      <c r="AL6" s="7">
        <f>AK6/C6</f>
        <v>17.511111111111113</v>
      </c>
      <c r="AM6" s="5">
        <f>IF(AL6&gt;23,3,IF(AL6&gt;12,2,IF(AL6&gt;4,1,0)))</f>
        <v>2</v>
      </c>
      <c r="AN6" s="107">
        <f>I6+M6+O6+S6+U6+X6+Z6+AB6+AD6+AG6+AJ6+AM6</f>
        <v>9</v>
      </c>
      <c r="AO6" s="107">
        <f>ROUND(AN6/$AN$2*100,0)</f>
        <v>50</v>
      </c>
      <c r="AP6" s="104" t="str">
        <f>IF(AND(OR($B$3="октябрь",$B$3="декабрь",$B$3="март",$B$3="май"),Q6="четверть"),"выставляются","нет")</f>
        <v>нет</v>
      </c>
      <c r="AQ6" s="104" t="str">
        <f>IF(AND(OR($B$3="ноябрь",$B$3="февраль",$B$3="май"),$Q6="триместр"),"выставляются","нет")</f>
        <v>нет</v>
      </c>
      <c r="AR6" s="104" t="str">
        <f>IF(AND(OR($B$3="декабрь",$B$3="май"),$Q6="полугодие"),"выставляются","нет")</f>
        <v>нет</v>
      </c>
    </row>
    <row r="7" spans="1:44" ht="30" customHeight="1">
      <c r="A7" s="32">
        <v>4</v>
      </c>
      <c r="B7" s="34" t="s">
        <v>31</v>
      </c>
      <c r="C7" s="144">
        <v>21</v>
      </c>
      <c r="D7" s="79">
        <v>11</v>
      </c>
      <c r="E7" s="79">
        <v>19</v>
      </c>
      <c r="F7" s="79">
        <v>108</v>
      </c>
      <c r="G7" s="86">
        <v>108</v>
      </c>
      <c r="H7" s="144">
        <v>108</v>
      </c>
      <c r="I7" s="5">
        <f>IF(ABS((H7-G7)/G7)&lt;=0.1,1,0)</f>
        <v>1</v>
      </c>
      <c r="J7" s="144">
        <v>16</v>
      </c>
      <c r="K7" s="144">
        <v>61</v>
      </c>
      <c r="L7" s="144">
        <v>81</v>
      </c>
      <c r="M7" s="5">
        <f>IF(L7&gt;=90,2,IF(L7&gt;=80,1,0))</f>
        <v>1</v>
      </c>
      <c r="N7" s="144">
        <v>278</v>
      </c>
      <c r="O7" s="5">
        <f>IF(N7/D7&gt;=13,1,0)</f>
        <v>1</v>
      </c>
      <c r="P7" s="144">
        <v>466</v>
      </c>
      <c r="Q7" s="96" t="s">
        <v>210</v>
      </c>
      <c r="R7" s="144"/>
      <c r="S7" s="5">
        <f>IF(R7&gt;=90,2,IF(R7&gt;=80,1,0))</f>
        <v>0</v>
      </c>
      <c r="T7" s="144"/>
      <c r="U7" s="5">
        <f>IF(T7&gt;=90,2,IF(T7&gt;=80,1,0))</f>
        <v>0</v>
      </c>
      <c r="V7" s="144">
        <v>6410</v>
      </c>
      <c r="W7" s="6">
        <f>ROUND($V7/($H7-$E7)/13,2)</f>
        <v>5.54</v>
      </c>
      <c r="X7" s="5">
        <f>IF(V7/(H7-E7)/13&gt;=2.5,1,0)</f>
        <v>1</v>
      </c>
      <c r="Y7" s="144">
        <v>67</v>
      </c>
      <c r="Z7" s="5">
        <f>IF(Y7/H7&gt;=6,1,0)</f>
        <v>0</v>
      </c>
      <c r="AA7" s="144">
        <v>67</v>
      </c>
      <c r="AB7" s="5">
        <f>IF(AA7&gt;=90,2,IF(AA7&gt;=80,1,0))</f>
        <v>0</v>
      </c>
      <c r="AC7" s="144">
        <v>40</v>
      </c>
      <c r="AD7" s="5">
        <f>IF(AC7&gt;=90,2,IF(AC7&gt;=80,1,0))</f>
        <v>0</v>
      </c>
      <c r="AE7" s="144">
        <v>112</v>
      </c>
      <c r="AF7" s="6">
        <f>AE7/K7</f>
        <v>1.8360655737704918</v>
      </c>
      <c r="AG7" s="5">
        <f>IF(AF7&gt;12,3,IF(AF7&gt;4,2,IF(AF7&gt;1,1,0)))</f>
        <v>1</v>
      </c>
      <c r="AH7" s="144">
        <v>36</v>
      </c>
      <c r="AI7" s="7">
        <f>AH7/H7</f>
        <v>0.33333333333333331</v>
      </c>
      <c r="AJ7" s="5">
        <f>IF(AI7&gt;=4,2,IF(AI7&gt;1,1,0))</f>
        <v>0</v>
      </c>
      <c r="AK7" s="144">
        <v>435</v>
      </c>
      <c r="AL7" s="7">
        <f>AK7/C7</f>
        <v>20.714285714285715</v>
      </c>
      <c r="AM7" s="5">
        <f>IF(AL7&gt;23,3,IF(AL7&gt;12,2,IF(AL7&gt;4,1,0)))</f>
        <v>2</v>
      </c>
      <c r="AN7" s="107">
        <f>I7+M7+O7+S7+U7+X7+Z7+AB7+AD7+AG7+AJ7+AM7</f>
        <v>7</v>
      </c>
      <c r="AO7" s="107">
        <f>ROUND(AN7/$AN$2*100,0)</f>
        <v>39</v>
      </c>
      <c r="AP7" s="104" t="str">
        <f>IF(AND(OR($B$3="октябрь",$B$3="декабрь",$B$3="март",$B$3="май"),Q7="четверть"),"выставляются","нет")</f>
        <v>нет</v>
      </c>
      <c r="AQ7" s="104" t="str">
        <f>IF(AND(OR($B$3="ноябрь",$B$3="февраль",$B$3="май"),$Q7="триместр"),"выставляются","нет")</f>
        <v>нет</v>
      </c>
      <c r="AR7" s="104" t="str">
        <f>IF(AND(OR($B$3="декабрь",$B$3="май"),$Q7="полугодие"),"выставляются","нет")</f>
        <v>нет</v>
      </c>
    </row>
    <row r="8" spans="1:44" ht="15.7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T8" s="28"/>
      <c r="U8" s="28"/>
      <c r="V8" s="40"/>
      <c r="W8" s="40"/>
      <c r="X8" s="40"/>
      <c r="Y8" s="40"/>
      <c r="Z8" s="40"/>
      <c r="AA8" s="40"/>
      <c r="AB8" s="40"/>
      <c r="AC8" s="40"/>
      <c r="AD8" s="40"/>
      <c r="AE8" s="72"/>
      <c r="AF8" s="40"/>
      <c r="AG8" s="40"/>
      <c r="AH8" s="40"/>
      <c r="AI8" s="40"/>
      <c r="AJ8" s="40"/>
      <c r="AK8" s="40"/>
      <c r="AL8" s="40"/>
      <c r="AM8" s="40"/>
      <c r="AN8" s="40"/>
      <c r="AO8" s="40"/>
    </row>
    <row r="9" spans="1:44" ht="16.5" thickBo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T9" s="28"/>
      <c r="U9" s="28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</row>
    <row r="10" spans="1:44" ht="25.5" customHeight="1" thickBo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T10" s="28"/>
      <c r="U10" s="28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259" t="s">
        <v>129</v>
      </c>
      <c r="AJ10" s="260"/>
      <c r="AK10" s="260"/>
      <c r="AL10" s="260"/>
      <c r="AM10" s="261"/>
      <c r="AN10" s="62">
        <f>AVERAGE(AN4:AN7)</f>
        <v>11</v>
      </c>
      <c r="AO10" s="50">
        <f>ROUND(AN10/$AN$2*100,0)</f>
        <v>61</v>
      </c>
    </row>
    <row r="11" spans="1:44" ht="15.7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</row>
    <row r="12" spans="1:44" ht="15.7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</row>
    <row r="13" spans="1:44" ht="15.7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</row>
    <row r="14" spans="1:44" ht="15.7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</row>
    <row r="15" spans="1:44" ht="15.7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</row>
    <row r="16" spans="1:44" ht="15.7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</row>
    <row r="17" spans="1:19" ht="15.7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</row>
    <row r="18" spans="1:19" ht="15.7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</row>
    <row r="19" spans="1:19" ht="15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</row>
    <row r="20" spans="1:19" ht="15.7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</row>
    <row r="21" spans="1:19" ht="15.7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</row>
    <row r="22" spans="1:19" ht="15.7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</row>
    <row r="23" spans="1:19" ht="15.7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</row>
    <row r="24" spans="1:19" ht="15.7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</row>
    <row r="25" spans="1:19" ht="15.7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</row>
    <row r="26" spans="1:19" ht="15.7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</row>
    <row r="27" spans="1:19" ht="15.7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</row>
    <row r="28" spans="1:19" ht="15.7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</row>
    <row r="29" spans="1:19" ht="15.7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</row>
    <row r="30" spans="1:19" ht="15.7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</row>
    <row r="31" spans="1:19" ht="15.7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</row>
    <row r="32" spans="1:19" ht="15.7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</row>
    <row r="33" spans="1:19" ht="15.7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</row>
    <row r="34" spans="1:19" ht="15.7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</row>
    <row r="35" spans="1:19" ht="15.7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</row>
    <row r="36" spans="1:19" ht="15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</row>
    <row r="37" spans="1:19" ht="15.7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</row>
    <row r="38" spans="1:19" ht="15.7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</row>
    <row r="39" spans="1:19" ht="15.7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</row>
    <row r="40" spans="1:19" ht="15.7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</row>
    <row r="41" spans="1:19" ht="15.7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</row>
    <row r="42" spans="1:19" ht="15.7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</row>
    <row r="43" spans="1:19" ht="15.7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</row>
    <row r="44" spans="1:19" ht="15.7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</row>
    <row r="45" spans="1:19" ht="15.7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</row>
    <row r="46" spans="1:19" ht="15.7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</row>
    <row r="47" spans="1:19" ht="15.7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</row>
    <row r="48" spans="1:19" ht="15.7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</row>
    <row r="49" spans="1:19" ht="15.7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</row>
    <row r="50" spans="1:19" ht="15.7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</row>
    <row r="51" spans="1:19" ht="15.7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</row>
    <row r="52" spans="1:19" ht="15.7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</row>
    <row r="53" spans="1:19" ht="15.7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</row>
    <row r="54" spans="1:19" ht="15.7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</row>
    <row r="55" spans="1:19" ht="15.7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</row>
    <row r="56" spans="1:19" ht="15.7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</row>
    <row r="57" spans="1:19" ht="15.7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</row>
    <row r="58" spans="1:19" ht="15.7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</row>
    <row r="59" spans="1:19" ht="15.7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</row>
    <row r="60" spans="1:19" ht="15.7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</row>
    <row r="61" spans="1:19" ht="15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</row>
    <row r="62" spans="1:19" ht="15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</row>
    <row r="63" spans="1:19" ht="15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</row>
    <row r="64" spans="1:19" ht="15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</row>
    <row r="65" spans="1:19" ht="15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</row>
    <row r="66" spans="1:19" ht="15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</row>
    <row r="67" spans="1:19" ht="15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</row>
    <row r="68" spans="1:19" ht="15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</row>
    <row r="69" spans="1:19" ht="15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</row>
    <row r="70" spans="1:19" ht="15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</row>
    <row r="71" spans="1:19" ht="15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</row>
    <row r="72" spans="1:19" ht="15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</row>
    <row r="73" spans="1:19" ht="15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</row>
    <row r="74" spans="1:19" ht="15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</row>
    <row r="75" spans="1:19" ht="15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</row>
    <row r="76" spans="1:19" ht="15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</row>
    <row r="77" spans="1:19" ht="15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</row>
    <row r="78" spans="1:19" ht="15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</row>
    <row r="79" spans="1:19" ht="15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</row>
    <row r="80" spans="1:19" ht="15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</row>
    <row r="81" spans="1:19" ht="15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</row>
    <row r="82" spans="1:19" ht="15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</row>
    <row r="83" spans="1:19" ht="15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</row>
    <row r="84" spans="1:19" ht="15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</row>
    <row r="85" spans="1:19" ht="15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</row>
    <row r="86" spans="1:19" ht="15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</row>
    <row r="87" spans="1:19" ht="15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</row>
    <row r="88" spans="1:19" ht="15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</row>
    <row r="89" spans="1:19" ht="15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</row>
    <row r="90" spans="1:19" ht="15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</row>
    <row r="91" spans="1:19" ht="15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</row>
    <row r="92" spans="1:19" ht="15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</row>
    <row r="93" spans="1:19" ht="15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</row>
    <row r="94" spans="1:19" ht="15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</row>
    <row r="95" spans="1:19" ht="15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</row>
    <row r="96" spans="1:19" ht="15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</row>
  </sheetData>
  <autoFilter ref="A1:AR7">
    <sortState ref="A4:AR7">
      <sortCondition descending="1" ref="AO1:AO7"/>
    </sortState>
  </autoFilter>
  <sortState ref="A4:AR7">
    <sortCondition ref="A4"/>
  </sortState>
  <mergeCells count="1">
    <mergeCell ref="AI10:AM10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R17"/>
  <sheetViews>
    <sheetView zoomScale="90" zoomScaleNormal="90" workbookViewId="0">
      <pane xSplit="2" ySplit="3" topLeftCell="AH4" activePane="bottomRight" state="frozen"/>
      <selection activeCell="B3" sqref="B3"/>
      <selection pane="topRight" activeCell="B3" sqref="B3"/>
      <selection pane="bottomLeft" activeCell="B3" sqref="B3"/>
      <selection pane="bottomRight" activeCell="AT26" sqref="AT26"/>
    </sheetView>
  </sheetViews>
  <sheetFormatPr defaultColWidth="8.85546875" defaultRowHeight="15"/>
  <cols>
    <col min="1" max="1" width="6.42578125" bestFit="1" customWidth="1"/>
    <col min="2" max="2" width="55.85546875" customWidth="1"/>
    <col min="3" max="3" width="16.5703125" customWidth="1"/>
    <col min="4" max="4" width="11.140625" customWidth="1"/>
    <col min="5" max="5" width="16.28515625" customWidth="1"/>
    <col min="6" max="6" width="14.7109375" customWidth="1"/>
    <col min="7" max="7" width="12.42578125" style="72" customWidth="1"/>
    <col min="8" max="8" width="15.7109375" customWidth="1"/>
    <col min="9" max="9" width="5.7109375" bestFit="1" customWidth="1"/>
    <col min="10" max="10" width="6.7109375" hidden="1" customWidth="1"/>
    <col min="11" max="11" width="12.140625" customWidth="1"/>
    <col min="12" max="12" width="12.42578125" customWidth="1"/>
    <col min="13" max="13" width="5.7109375" bestFit="1" customWidth="1"/>
    <col min="15" max="15" width="5.7109375" bestFit="1" customWidth="1"/>
    <col min="16" max="16" width="12.42578125" customWidth="1"/>
    <col min="17" max="17" width="12.42578125" style="72" hidden="1" customWidth="1"/>
    <col min="18" max="18" width="12.28515625" customWidth="1"/>
    <col min="19" max="19" width="5.85546875" bestFit="1" customWidth="1"/>
    <col min="20" max="20" width="13.140625" customWidth="1"/>
    <col min="21" max="21" width="5.85546875" style="72" bestFit="1" customWidth="1"/>
    <col min="22" max="22" width="12.85546875" customWidth="1"/>
    <col min="23" max="23" width="7.28515625" customWidth="1"/>
    <col min="24" max="24" width="5.7109375" bestFit="1" customWidth="1"/>
    <col min="25" max="25" width="14.28515625" customWidth="1"/>
    <col min="26" max="26" width="5.85546875" bestFit="1" customWidth="1"/>
    <col min="27" max="27" width="15" customWidth="1"/>
    <col min="28" max="28" width="5.85546875" bestFit="1" customWidth="1"/>
    <col min="29" max="29" width="15.28515625" customWidth="1"/>
    <col min="30" max="30" width="5.85546875" bestFit="1" customWidth="1"/>
    <col min="31" max="31" width="13.85546875" customWidth="1"/>
    <col min="32" max="32" width="7.42578125" customWidth="1"/>
    <col min="33" max="33" width="6.42578125" customWidth="1"/>
    <col min="34" max="34" width="16.42578125" customWidth="1"/>
    <col min="35" max="35" width="7.28515625" customWidth="1"/>
    <col min="36" max="36" width="7.140625" customWidth="1"/>
    <col min="37" max="37" width="13.42578125" customWidth="1"/>
    <col min="38" max="38" width="8.28515625" customWidth="1"/>
    <col min="39" max="39" width="7.140625" customWidth="1"/>
    <col min="40" max="40" width="8.42578125" customWidth="1"/>
    <col min="42" max="42" width="13.140625" hidden="1" customWidth="1"/>
    <col min="43" max="43" width="14.28515625" hidden="1" customWidth="1"/>
    <col min="44" max="44" width="15.42578125" hidden="1" customWidth="1"/>
  </cols>
  <sheetData>
    <row r="1" spans="1:44" s="8" customFormat="1" ht="140.25" customHeight="1">
      <c r="A1" s="84" t="s">
        <v>0</v>
      </c>
      <c r="B1" s="106" t="s">
        <v>1</v>
      </c>
      <c r="C1" s="84" t="s">
        <v>2</v>
      </c>
      <c r="D1" s="118" t="s">
        <v>3</v>
      </c>
      <c r="E1" s="118" t="s">
        <v>145</v>
      </c>
      <c r="F1" s="118" t="s">
        <v>146</v>
      </c>
      <c r="G1" s="119" t="s">
        <v>207</v>
      </c>
      <c r="H1" s="84" t="s">
        <v>147</v>
      </c>
      <c r="I1" s="120" t="s">
        <v>4</v>
      </c>
      <c r="J1" s="84" t="s">
        <v>5</v>
      </c>
      <c r="K1" s="84" t="s">
        <v>6</v>
      </c>
      <c r="L1" s="84" t="s">
        <v>7</v>
      </c>
      <c r="M1" s="120" t="s">
        <v>8</v>
      </c>
      <c r="N1" s="84" t="s">
        <v>9</v>
      </c>
      <c r="O1" s="120" t="s">
        <v>10</v>
      </c>
      <c r="P1" s="84" t="s">
        <v>11</v>
      </c>
      <c r="Q1" s="84" t="s">
        <v>209</v>
      </c>
      <c r="R1" s="84" t="s">
        <v>170</v>
      </c>
      <c r="S1" s="120" t="s">
        <v>34</v>
      </c>
      <c r="T1" s="84" t="s">
        <v>12</v>
      </c>
      <c r="U1" s="120" t="s">
        <v>201</v>
      </c>
      <c r="V1" s="84" t="s">
        <v>13</v>
      </c>
      <c r="W1" s="121" t="s">
        <v>143</v>
      </c>
      <c r="X1" s="120" t="s">
        <v>35</v>
      </c>
      <c r="Y1" s="84" t="s">
        <v>14</v>
      </c>
      <c r="Z1" s="120" t="s">
        <v>202</v>
      </c>
      <c r="AA1" s="84" t="s">
        <v>15</v>
      </c>
      <c r="AB1" s="120" t="s">
        <v>36</v>
      </c>
      <c r="AC1" s="84" t="s">
        <v>16</v>
      </c>
      <c r="AD1" s="120" t="s">
        <v>203</v>
      </c>
      <c r="AE1" s="84" t="s">
        <v>17</v>
      </c>
      <c r="AF1" s="121" t="s">
        <v>18</v>
      </c>
      <c r="AG1" s="120" t="s">
        <v>204</v>
      </c>
      <c r="AH1" s="84" t="s">
        <v>19</v>
      </c>
      <c r="AI1" s="121" t="s">
        <v>144</v>
      </c>
      <c r="AJ1" s="120" t="s">
        <v>205</v>
      </c>
      <c r="AK1" s="84" t="s">
        <v>20</v>
      </c>
      <c r="AL1" s="121" t="s">
        <v>169</v>
      </c>
      <c r="AM1" s="120" t="s">
        <v>206</v>
      </c>
      <c r="AN1" s="122" t="s">
        <v>33</v>
      </c>
      <c r="AO1" s="122" t="s">
        <v>22</v>
      </c>
      <c r="AP1" s="102"/>
      <c r="AQ1" s="103"/>
      <c r="AR1" s="103"/>
    </row>
    <row r="2" spans="1:44" s="85" customFormat="1" ht="15" customHeight="1">
      <c r="A2" s="138"/>
      <c r="B2" s="133" t="s">
        <v>227</v>
      </c>
      <c r="C2" s="134"/>
      <c r="D2" s="134"/>
      <c r="E2" s="134"/>
      <c r="F2" s="134"/>
      <c r="G2" s="134"/>
      <c r="H2" s="134"/>
      <c r="I2" s="134">
        <v>1</v>
      </c>
      <c r="J2" s="134"/>
      <c r="K2" s="134"/>
      <c r="L2" s="134"/>
      <c r="M2" s="134">
        <v>2</v>
      </c>
      <c r="N2" s="134"/>
      <c r="O2" s="134">
        <v>1</v>
      </c>
      <c r="P2" s="134"/>
      <c r="Q2" s="134"/>
      <c r="R2" s="134"/>
      <c r="S2" s="134">
        <v>0</v>
      </c>
      <c r="T2" s="134"/>
      <c r="U2" s="134">
        <v>0</v>
      </c>
      <c r="V2" s="134"/>
      <c r="W2" s="135"/>
      <c r="X2" s="134">
        <v>1</v>
      </c>
      <c r="Y2" s="134"/>
      <c r="Z2" s="134">
        <v>1</v>
      </c>
      <c r="AA2" s="134"/>
      <c r="AB2" s="134">
        <v>2</v>
      </c>
      <c r="AC2" s="134"/>
      <c r="AD2" s="134">
        <v>2</v>
      </c>
      <c r="AE2" s="134"/>
      <c r="AF2" s="134"/>
      <c r="AG2" s="134">
        <v>3</v>
      </c>
      <c r="AH2" s="134"/>
      <c r="AI2" s="134"/>
      <c r="AJ2" s="134">
        <v>2</v>
      </c>
      <c r="AK2" s="134"/>
      <c r="AL2" s="134"/>
      <c r="AM2" s="134">
        <v>3</v>
      </c>
      <c r="AN2" s="134">
        <f>SUM(C2:AM2)</f>
        <v>18</v>
      </c>
      <c r="AO2" s="139">
        <v>100</v>
      </c>
      <c r="AP2" s="130"/>
      <c r="AQ2" s="130" t="s">
        <v>222</v>
      </c>
      <c r="AR2" s="131"/>
    </row>
    <row r="3" spans="1:44" s="85" customFormat="1" ht="15" customHeight="1">
      <c r="A3" s="140"/>
      <c r="B3" s="81" t="s">
        <v>529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7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41"/>
      <c r="AP3" s="132" t="s">
        <v>210</v>
      </c>
      <c r="AQ3" s="132" t="s">
        <v>211</v>
      </c>
      <c r="AR3" s="132" t="s">
        <v>212</v>
      </c>
    </row>
    <row r="4" spans="1:44" ht="30" customHeight="1">
      <c r="A4" s="26">
        <v>6</v>
      </c>
      <c r="B4" s="17" t="s">
        <v>134</v>
      </c>
      <c r="C4" s="144">
        <v>19</v>
      </c>
      <c r="D4" s="79">
        <v>11</v>
      </c>
      <c r="E4" s="79">
        <v>10</v>
      </c>
      <c r="F4" s="79">
        <v>84</v>
      </c>
      <c r="G4" s="86">
        <v>84</v>
      </c>
      <c r="H4" s="144">
        <v>84</v>
      </c>
      <c r="I4" s="5">
        <f t="shared" ref="I4:I14" si="0">IF(ABS((H4-G4)/G4)&lt;=0.1,1,0)</f>
        <v>1</v>
      </c>
      <c r="J4" s="144">
        <v>11</v>
      </c>
      <c r="K4" s="144">
        <v>104</v>
      </c>
      <c r="L4" s="144">
        <v>99</v>
      </c>
      <c r="M4" s="5">
        <f t="shared" ref="M4:M14" si="1">IF(L4&gt;=90,2,IF(L4&gt;=80,1,0))</f>
        <v>2</v>
      </c>
      <c r="N4" s="144">
        <v>340</v>
      </c>
      <c r="O4" s="5">
        <f t="shared" ref="O4:O9" si="2">IF(N4/D4&gt;=13,1,0)</f>
        <v>1</v>
      </c>
      <c r="P4" s="144">
        <v>261</v>
      </c>
      <c r="Q4" s="144" t="s">
        <v>210</v>
      </c>
      <c r="R4" s="144"/>
      <c r="S4" s="5">
        <f t="shared" ref="S4:S14" si="3">IF(R4&gt;=90,2,IF(R4&gt;=80,1,0))</f>
        <v>0</v>
      </c>
      <c r="T4" s="144"/>
      <c r="U4" s="5">
        <f t="shared" ref="U4:U14" si="4">IF(T4&gt;=90,2,IF(T4&gt;=80,1,0))</f>
        <v>0</v>
      </c>
      <c r="V4" s="144">
        <v>4875</v>
      </c>
      <c r="W4" s="6">
        <f t="shared" ref="W4:W14" si="5">ROUND($V4/($H4-$E4)/13,2)</f>
        <v>5.07</v>
      </c>
      <c r="X4" s="5">
        <f t="shared" ref="X4:X14" si="6">IF(V4/(H4-E4)/13&gt;=2.5,1,0)</f>
        <v>1</v>
      </c>
      <c r="Y4" s="144">
        <v>1130</v>
      </c>
      <c r="Z4" s="5">
        <f t="shared" ref="Z4:Z13" si="7">IF(Y4/H4&gt;=6,1,0)</f>
        <v>1</v>
      </c>
      <c r="AA4" s="144">
        <v>88</v>
      </c>
      <c r="AB4" s="5">
        <f t="shared" ref="AB4:AB14" si="8">IF(AA4&gt;=90,2,IF(AA4&gt;=80,1,0))</f>
        <v>1</v>
      </c>
      <c r="AC4" s="144">
        <v>98</v>
      </c>
      <c r="AD4" s="5">
        <f t="shared" ref="AD4:AD9" si="9">IF(AC4&gt;=90,2,IF(AC4&gt;=80,1,0))</f>
        <v>2</v>
      </c>
      <c r="AE4" s="144">
        <v>499</v>
      </c>
      <c r="AF4" s="6">
        <f t="shared" ref="AF4:AF13" si="10">AE4/K4</f>
        <v>4.7980769230769234</v>
      </c>
      <c r="AG4" s="5">
        <f t="shared" ref="AG4:AG14" si="11">IF(AF4&gt;12,3,IF(AF4&gt;4,2,IF(AF4&gt;1,1,0)))</f>
        <v>2</v>
      </c>
      <c r="AH4" s="144">
        <v>439</v>
      </c>
      <c r="AI4" s="7">
        <f t="shared" ref="AI4:AI13" si="12">AH4/H4</f>
        <v>5.2261904761904763</v>
      </c>
      <c r="AJ4" s="5">
        <f t="shared" ref="AJ4:AJ14" si="13">IF(AI4&gt;=4,2,IF(AI4&gt;1,1,0))</f>
        <v>2</v>
      </c>
      <c r="AK4" s="144">
        <v>675</v>
      </c>
      <c r="AL4" s="7">
        <f t="shared" ref="AL4:AL13" si="14">AK4/C4</f>
        <v>35.526315789473685</v>
      </c>
      <c r="AM4" s="5">
        <f t="shared" ref="AM4:AM14" si="15">IF(AL4&gt;23,3,IF(AL4&gt;12,2,IF(AL4&gt;4,1,0)))</f>
        <v>3</v>
      </c>
      <c r="AN4" s="107">
        <f t="shared" ref="AN4:AN14" si="16">I4+M4+O4+S4+U4+X4+Z4+AB4+AD4+AG4+AJ4+AM4</f>
        <v>16</v>
      </c>
      <c r="AO4" s="107">
        <f t="shared" ref="AO4:AO14" si="17">ROUND(AN4/$AN$2*100,0)</f>
        <v>89</v>
      </c>
      <c r="AP4" s="104" t="str">
        <f t="shared" ref="AP4:AP14" si="18">IF(AND(OR($B$3="октябрь",$B$3="декабрь",$B$3="март",$B$3="май"),Q4="четверть"),"выставляются","нет")</f>
        <v>нет</v>
      </c>
      <c r="AQ4" s="104" t="str">
        <f t="shared" ref="AQ4:AQ14" si="19">IF(AND(OR($B$3="ноябрь",$B$3="февраль",$B$3="май"),$Q4="триместр"),"выставляются","нет")</f>
        <v>нет</v>
      </c>
      <c r="AR4" s="104" t="str">
        <f t="shared" ref="AR4:AR14" si="20">IF(AND(OR($B$3="декабрь",$B$3="май"),$Q4="полугодие"),"выставляются","нет")</f>
        <v>нет</v>
      </c>
    </row>
    <row r="5" spans="1:44" ht="30" customHeight="1">
      <c r="A5" s="26">
        <v>7</v>
      </c>
      <c r="B5" s="17" t="s">
        <v>135</v>
      </c>
      <c r="C5" s="144">
        <v>20</v>
      </c>
      <c r="D5" s="79">
        <v>11</v>
      </c>
      <c r="E5" s="79">
        <v>17</v>
      </c>
      <c r="F5" s="79">
        <v>120</v>
      </c>
      <c r="G5" s="86">
        <v>120</v>
      </c>
      <c r="H5" s="144">
        <v>120</v>
      </c>
      <c r="I5" s="5">
        <f t="shared" si="0"/>
        <v>1</v>
      </c>
      <c r="J5" s="144">
        <v>13</v>
      </c>
      <c r="K5" s="144">
        <v>154</v>
      </c>
      <c r="L5" s="144">
        <v>100</v>
      </c>
      <c r="M5" s="5">
        <f t="shared" si="1"/>
        <v>2</v>
      </c>
      <c r="N5" s="144">
        <v>340</v>
      </c>
      <c r="O5" s="5">
        <f t="shared" si="2"/>
        <v>1</v>
      </c>
      <c r="P5" s="144">
        <v>350</v>
      </c>
      <c r="Q5" s="144" t="s">
        <v>210</v>
      </c>
      <c r="R5" s="144"/>
      <c r="S5" s="5">
        <f t="shared" si="3"/>
        <v>0</v>
      </c>
      <c r="T5" s="144"/>
      <c r="U5" s="5">
        <f t="shared" si="4"/>
        <v>0</v>
      </c>
      <c r="V5" s="144">
        <v>5829</v>
      </c>
      <c r="W5" s="6">
        <f t="shared" si="5"/>
        <v>4.3499999999999996</v>
      </c>
      <c r="X5" s="5">
        <f t="shared" si="6"/>
        <v>1</v>
      </c>
      <c r="Y5" s="144">
        <v>2546</v>
      </c>
      <c r="Z5" s="5">
        <f t="shared" si="7"/>
        <v>1</v>
      </c>
      <c r="AA5" s="144">
        <v>97</v>
      </c>
      <c r="AB5" s="5">
        <f t="shared" si="8"/>
        <v>2</v>
      </c>
      <c r="AC5" s="144">
        <v>95</v>
      </c>
      <c r="AD5" s="5">
        <f t="shared" si="9"/>
        <v>2</v>
      </c>
      <c r="AE5" s="144">
        <v>742</v>
      </c>
      <c r="AF5" s="6">
        <f t="shared" si="10"/>
        <v>4.8181818181818183</v>
      </c>
      <c r="AG5" s="5">
        <f t="shared" si="11"/>
        <v>2</v>
      </c>
      <c r="AH5" s="144">
        <v>269</v>
      </c>
      <c r="AI5" s="7">
        <f t="shared" si="12"/>
        <v>2.2416666666666667</v>
      </c>
      <c r="AJ5" s="5">
        <f t="shared" si="13"/>
        <v>1</v>
      </c>
      <c r="AK5" s="144">
        <v>1056</v>
      </c>
      <c r="AL5" s="7">
        <f t="shared" si="14"/>
        <v>52.8</v>
      </c>
      <c r="AM5" s="5">
        <f t="shared" si="15"/>
        <v>3</v>
      </c>
      <c r="AN5" s="107">
        <f t="shared" si="16"/>
        <v>16</v>
      </c>
      <c r="AO5" s="107">
        <f t="shared" si="17"/>
        <v>89</v>
      </c>
      <c r="AP5" s="104" t="str">
        <f t="shared" si="18"/>
        <v>нет</v>
      </c>
      <c r="AQ5" s="104" t="str">
        <f t="shared" si="19"/>
        <v>нет</v>
      </c>
      <c r="AR5" s="104" t="str">
        <f t="shared" si="20"/>
        <v>нет</v>
      </c>
    </row>
    <row r="6" spans="1:44" ht="30" customHeight="1">
      <c r="A6" s="26">
        <v>3</v>
      </c>
      <c r="B6" s="17" t="s">
        <v>139</v>
      </c>
      <c r="C6" s="144">
        <v>23</v>
      </c>
      <c r="D6" s="79">
        <v>11</v>
      </c>
      <c r="E6" s="79">
        <v>15</v>
      </c>
      <c r="F6" s="79">
        <v>97</v>
      </c>
      <c r="G6" s="86">
        <v>97</v>
      </c>
      <c r="H6" s="144">
        <v>97</v>
      </c>
      <c r="I6" s="5">
        <f t="shared" si="0"/>
        <v>1</v>
      </c>
      <c r="J6" s="144">
        <v>13</v>
      </c>
      <c r="K6" s="144">
        <v>136</v>
      </c>
      <c r="L6" s="144">
        <v>100</v>
      </c>
      <c r="M6" s="5">
        <f t="shared" si="1"/>
        <v>2</v>
      </c>
      <c r="N6" s="144">
        <v>244</v>
      </c>
      <c r="O6" s="5">
        <f t="shared" si="2"/>
        <v>1</v>
      </c>
      <c r="P6" s="144">
        <v>370</v>
      </c>
      <c r="Q6" s="144" t="s">
        <v>210</v>
      </c>
      <c r="R6" s="144"/>
      <c r="S6" s="5">
        <f t="shared" si="3"/>
        <v>0</v>
      </c>
      <c r="T6" s="144"/>
      <c r="U6" s="5">
        <f t="shared" si="4"/>
        <v>0</v>
      </c>
      <c r="V6" s="144">
        <v>5745</v>
      </c>
      <c r="W6" s="6">
        <f t="shared" si="5"/>
        <v>5.39</v>
      </c>
      <c r="X6" s="5">
        <f t="shared" si="6"/>
        <v>1</v>
      </c>
      <c r="Y6" s="144">
        <v>1725</v>
      </c>
      <c r="Z6" s="5">
        <f t="shared" si="7"/>
        <v>1</v>
      </c>
      <c r="AA6" s="144">
        <v>99</v>
      </c>
      <c r="AB6" s="5">
        <f t="shared" si="8"/>
        <v>2</v>
      </c>
      <c r="AC6" s="144">
        <v>99</v>
      </c>
      <c r="AD6" s="5">
        <f t="shared" si="9"/>
        <v>2</v>
      </c>
      <c r="AE6" s="144">
        <v>143</v>
      </c>
      <c r="AF6" s="6">
        <f t="shared" si="10"/>
        <v>1.0514705882352942</v>
      </c>
      <c r="AG6" s="5">
        <f t="shared" si="11"/>
        <v>1</v>
      </c>
      <c r="AH6" s="144">
        <v>363</v>
      </c>
      <c r="AI6" s="7">
        <f t="shared" si="12"/>
        <v>3.7422680412371134</v>
      </c>
      <c r="AJ6" s="5">
        <f t="shared" si="13"/>
        <v>1</v>
      </c>
      <c r="AK6" s="144">
        <v>616</v>
      </c>
      <c r="AL6" s="7">
        <f t="shared" si="14"/>
        <v>26.782608695652176</v>
      </c>
      <c r="AM6" s="5">
        <f t="shared" si="15"/>
        <v>3</v>
      </c>
      <c r="AN6" s="107">
        <f t="shared" si="16"/>
        <v>15</v>
      </c>
      <c r="AO6" s="107">
        <f t="shared" si="17"/>
        <v>83</v>
      </c>
      <c r="AP6" s="104" t="str">
        <f t="shared" si="18"/>
        <v>нет</v>
      </c>
      <c r="AQ6" s="104" t="str">
        <f t="shared" si="19"/>
        <v>нет</v>
      </c>
      <c r="AR6" s="104" t="str">
        <f t="shared" si="20"/>
        <v>нет</v>
      </c>
    </row>
    <row r="7" spans="1:44" ht="30" customHeight="1">
      <c r="A7" s="26">
        <v>1</v>
      </c>
      <c r="B7" s="17" t="s">
        <v>136</v>
      </c>
      <c r="C7" s="144">
        <v>69</v>
      </c>
      <c r="D7" s="79">
        <v>34</v>
      </c>
      <c r="E7" s="79">
        <v>165</v>
      </c>
      <c r="F7" s="79">
        <v>783</v>
      </c>
      <c r="G7" s="86">
        <v>783</v>
      </c>
      <c r="H7" s="144">
        <v>785</v>
      </c>
      <c r="I7" s="5">
        <f t="shared" si="0"/>
        <v>1</v>
      </c>
      <c r="J7" s="144">
        <v>44</v>
      </c>
      <c r="K7" s="144">
        <v>976</v>
      </c>
      <c r="L7" s="144">
        <v>96</v>
      </c>
      <c r="M7" s="5">
        <f t="shared" si="1"/>
        <v>2</v>
      </c>
      <c r="N7" s="144">
        <v>468</v>
      </c>
      <c r="O7" s="5">
        <f t="shared" si="2"/>
        <v>1</v>
      </c>
      <c r="P7" s="144">
        <v>1007</v>
      </c>
      <c r="Q7" s="144" t="s">
        <v>210</v>
      </c>
      <c r="R7" s="144"/>
      <c r="S7" s="5">
        <f t="shared" si="3"/>
        <v>0</v>
      </c>
      <c r="T7" s="144"/>
      <c r="U7" s="5">
        <f t="shared" si="4"/>
        <v>0</v>
      </c>
      <c r="V7" s="144">
        <v>26902</v>
      </c>
      <c r="W7" s="6">
        <f t="shared" si="5"/>
        <v>3.34</v>
      </c>
      <c r="X7" s="5">
        <f t="shared" si="6"/>
        <v>1</v>
      </c>
      <c r="Y7" s="144">
        <v>11667</v>
      </c>
      <c r="Z7" s="5">
        <f t="shared" si="7"/>
        <v>1</v>
      </c>
      <c r="AA7" s="144">
        <v>88</v>
      </c>
      <c r="AB7" s="5">
        <f t="shared" si="8"/>
        <v>1</v>
      </c>
      <c r="AC7" s="144">
        <v>79</v>
      </c>
      <c r="AD7" s="5">
        <f t="shared" si="9"/>
        <v>0</v>
      </c>
      <c r="AE7" s="144">
        <v>4487</v>
      </c>
      <c r="AF7" s="6">
        <f t="shared" si="10"/>
        <v>4.5973360655737707</v>
      </c>
      <c r="AG7" s="5">
        <f t="shared" si="11"/>
        <v>2</v>
      </c>
      <c r="AH7" s="144">
        <v>2291</v>
      </c>
      <c r="AI7" s="7">
        <f t="shared" si="12"/>
        <v>2.9184713375796179</v>
      </c>
      <c r="AJ7" s="5">
        <f t="shared" si="13"/>
        <v>1</v>
      </c>
      <c r="AK7" s="144">
        <v>1680</v>
      </c>
      <c r="AL7" s="7">
        <f t="shared" si="14"/>
        <v>24.347826086956523</v>
      </c>
      <c r="AM7" s="5">
        <f t="shared" si="15"/>
        <v>3</v>
      </c>
      <c r="AN7" s="107">
        <f t="shared" si="16"/>
        <v>13</v>
      </c>
      <c r="AO7" s="107">
        <f t="shared" si="17"/>
        <v>72</v>
      </c>
      <c r="AP7" s="104" t="str">
        <f t="shared" si="18"/>
        <v>нет</v>
      </c>
      <c r="AQ7" s="104" t="str">
        <f t="shared" si="19"/>
        <v>нет</v>
      </c>
      <c r="AR7" s="104" t="str">
        <f t="shared" si="20"/>
        <v>нет</v>
      </c>
    </row>
    <row r="8" spans="1:44" ht="30" customHeight="1">
      <c r="A8" s="26">
        <v>5</v>
      </c>
      <c r="B8" s="17" t="s">
        <v>133</v>
      </c>
      <c r="C8" s="144">
        <v>20</v>
      </c>
      <c r="D8" s="79">
        <v>11</v>
      </c>
      <c r="E8" s="79">
        <v>15</v>
      </c>
      <c r="F8" s="79">
        <v>83</v>
      </c>
      <c r="G8" s="86">
        <v>83</v>
      </c>
      <c r="H8" s="144">
        <v>83</v>
      </c>
      <c r="I8" s="5">
        <f t="shared" si="0"/>
        <v>1</v>
      </c>
      <c r="J8" s="144">
        <v>12</v>
      </c>
      <c r="K8" s="144">
        <v>73</v>
      </c>
      <c r="L8" s="144">
        <v>100</v>
      </c>
      <c r="M8" s="5">
        <f t="shared" si="1"/>
        <v>2</v>
      </c>
      <c r="N8" s="144">
        <v>556</v>
      </c>
      <c r="O8" s="5">
        <f t="shared" si="2"/>
        <v>1</v>
      </c>
      <c r="P8" s="144">
        <v>346</v>
      </c>
      <c r="Q8" s="144" t="s">
        <v>210</v>
      </c>
      <c r="R8" s="144"/>
      <c r="S8" s="5">
        <f t="shared" si="3"/>
        <v>0</v>
      </c>
      <c r="T8" s="144"/>
      <c r="U8" s="5">
        <f t="shared" si="4"/>
        <v>0</v>
      </c>
      <c r="V8" s="144">
        <v>4104</v>
      </c>
      <c r="W8" s="6">
        <f t="shared" si="5"/>
        <v>4.6399999999999997</v>
      </c>
      <c r="X8" s="5">
        <f t="shared" si="6"/>
        <v>1</v>
      </c>
      <c r="Y8" s="144">
        <v>1795</v>
      </c>
      <c r="Z8" s="5">
        <f t="shared" si="7"/>
        <v>1</v>
      </c>
      <c r="AA8" s="144">
        <v>100</v>
      </c>
      <c r="AB8" s="5">
        <f t="shared" si="8"/>
        <v>2</v>
      </c>
      <c r="AC8" s="144">
        <v>100</v>
      </c>
      <c r="AD8" s="5">
        <f t="shared" si="9"/>
        <v>2</v>
      </c>
      <c r="AE8" s="144">
        <v>82</v>
      </c>
      <c r="AF8" s="6">
        <f t="shared" si="10"/>
        <v>1.1232876712328768</v>
      </c>
      <c r="AG8" s="5">
        <f t="shared" si="11"/>
        <v>1</v>
      </c>
      <c r="AH8" s="144">
        <v>28</v>
      </c>
      <c r="AI8" s="7">
        <f t="shared" si="12"/>
        <v>0.33734939759036142</v>
      </c>
      <c r="AJ8" s="5">
        <f t="shared" si="13"/>
        <v>0</v>
      </c>
      <c r="AK8" s="144">
        <v>250</v>
      </c>
      <c r="AL8" s="7">
        <f t="shared" si="14"/>
        <v>12.5</v>
      </c>
      <c r="AM8" s="5">
        <f t="shared" si="15"/>
        <v>2</v>
      </c>
      <c r="AN8" s="107">
        <f t="shared" si="16"/>
        <v>13</v>
      </c>
      <c r="AO8" s="107">
        <f t="shared" si="17"/>
        <v>72</v>
      </c>
      <c r="AP8" s="104" t="str">
        <f t="shared" si="18"/>
        <v>нет</v>
      </c>
      <c r="AQ8" s="104" t="str">
        <f t="shared" si="19"/>
        <v>нет</v>
      </c>
      <c r="AR8" s="104" t="str">
        <f t="shared" si="20"/>
        <v>нет</v>
      </c>
    </row>
    <row r="9" spans="1:44" ht="30" customHeight="1">
      <c r="A9" s="26">
        <v>8</v>
      </c>
      <c r="B9" s="17" t="s">
        <v>140</v>
      </c>
      <c r="C9" s="144">
        <v>34</v>
      </c>
      <c r="D9" s="79">
        <v>12</v>
      </c>
      <c r="E9" s="79">
        <v>29</v>
      </c>
      <c r="F9" s="79">
        <v>216</v>
      </c>
      <c r="G9" s="86">
        <v>216</v>
      </c>
      <c r="H9" s="144">
        <v>219</v>
      </c>
      <c r="I9" s="5">
        <f t="shared" si="0"/>
        <v>1</v>
      </c>
      <c r="J9" s="144">
        <v>35</v>
      </c>
      <c r="K9" s="144">
        <v>123</v>
      </c>
      <c r="L9" s="144">
        <v>69</v>
      </c>
      <c r="M9" s="5">
        <f t="shared" si="1"/>
        <v>0</v>
      </c>
      <c r="N9" s="144">
        <v>1375</v>
      </c>
      <c r="O9" s="5">
        <f t="shared" si="2"/>
        <v>1</v>
      </c>
      <c r="P9" s="144">
        <v>571</v>
      </c>
      <c r="Q9" s="144" t="s">
        <v>210</v>
      </c>
      <c r="R9" s="144"/>
      <c r="S9" s="5">
        <f t="shared" si="3"/>
        <v>0</v>
      </c>
      <c r="T9" s="144"/>
      <c r="U9" s="5">
        <f t="shared" si="4"/>
        <v>0</v>
      </c>
      <c r="V9" s="144">
        <v>7889</v>
      </c>
      <c r="W9" s="6">
        <f t="shared" si="5"/>
        <v>3.19</v>
      </c>
      <c r="X9" s="5">
        <f t="shared" si="6"/>
        <v>1</v>
      </c>
      <c r="Y9" s="144">
        <v>2566</v>
      </c>
      <c r="Z9" s="5">
        <f t="shared" si="7"/>
        <v>1</v>
      </c>
      <c r="AA9" s="144">
        <v>96</v>
      </c>
      <c r="AB9" s="5">
        <f t="shared" si="8"/>
        <v>2</v>
      </c>
      <c r="AC9" s="144">
        <v>94</v>
      </c>
      <c r="AD9" s="5">
        <f t="shared" si="9"/>
        <v>2</v>
      </c>
      <c r="AE9" s="144">
        <v>670</v>
      </c>
      <c r="AF9" s="6">
        <f t="shared" si="10"/>
        <v>5.4471544715447155</v>
      </c>
      <c r="AG9" s="5">
        <f t="shared" si="11"/>
        <v>2</v>
      </c>
      <c r="AH9" s="144">
        <v>198</v>
      </c>
      <c r="AI9" s="7">
        <f t="shared" si="12"/>
        <v>0.90410958904109584</v>
      </c>
      <c r="AJ9" s="5">
        <f t="shared" si="13"/>
        <v>0</v>
      </c>
      <c r="AK9" s="144">
        <v>294</v>
      </c>
      <c r="AL9" s="7">
        <f t="shared" si="14"/>
        <v>8.6470588235294112</v>
      </c>
      <c r="AM9" s="5">
        <f t="shared" si="15"/>
        <v>1</v>
      </c>
      <c r="AN9" s="107">
        <f t="shared" si="16"/>
        <v>11</v>
      </c>
      <c r="AO9" s="107">
        <f t="shared" si="17"/>
        <v>61</v>
      </c>
      <c r="AP9" s="104" t="str">
        <f t="shared" si="18"/>
        <v>нет</v>
      </c>
      <c r="AQ9" s="104" t="str">
        <f t="shared" si="19"/>
        <v>нет</v>
      </c>
      <c r="AR9" s="104" t="str">
        <f t="shared" si="20"/>
        <v>нет</v>
      </c>
    </row>
    <row r="10" spans="1:44" ht="30" customHeight="1">
      <c r="A10" s="26">
        <v>10</v>
      </c>
      <c r="B10" s="17" t="s">
        <v>226</v>
      </c>
      <c r="C10" s="144">
        <v>4</v>
      </c>
      <c r="D10" s="79">
        <v>4</v>
      </c>
      <c r="E10" s="79">
        <v>3</v>
      </c>
      <c r="F10" s="79">
        <v>12</v>
      </c>
      <c r="G10" s="86">
        <v>12</v>
      </c>
      <c r="H10" s="144">
        <v>13</v>
      </c>
      <c r="I10" s="5">
        <f t="shared" si="0"/>
        <v>1</v>
      </c>
      <c r="J10" s="144">
        <v>4</v>
      </c>
      <c r="K10" s="144">
        <v>25</v>
      </c>
      <c r="L10" s="144">
        <v>100</v>
      </c>
      <c r="M10" s="5">
        <f t="shared" si="1"/>
        <v>2</v>
      </c>
      <c r="N10" s="144">
        <v>59</v>
      </c>
      <c r="O10" s="39">
        <f>IF(N10/D10&gt;=9,1,0)</f>
        <v>1</v>
      </c>
      <c r="P10" s="144">
        <v>90</v>
      </c>
      <c r="Q10" s="144" t="s">
        <v>210</v>
      </c>
      <c r="R10" s="144"/>
      <c r="S10" s="5">
        <f t="shared" si="3"/>
        <v>0</v>
      </c>
      <c r="T10" s="144"/>
      <c r="U10" s="5">
        <f t="shared" si="4"/>
        <v>0</v>
      </c>
      <c r="V10" s="144">
        <v>657</v>
      </c>
      <c r="W10" s="6">
        <f t="shared" si="5"/>
        <v>5.05</v>
      </c>
      <c r="X10" s="5">
        <f t="shared" si="6"/>
        <v>1</v>
      </c>
      <c r="Y10" s="144">
        <v>154</v>
      </c>
      <c r="Z10" s="5">
        <f t="shared" si="7"/>
        <v>1</v>
      </c>
      <c r="AA10" s="144">
        <v>100</v>
      </c>
      <c r="AB10" s="5">
        <f t="shared" si="8"/>
        <v>2</v>
      </c>
      <c r="AC10" s="144">
        <v>69</v>
      </c>
      <c r="AD10" s="39">
        <f>IF(AC10&gt;=70,2,IF(AC10&gt;=60,1,0))</f>
        <v>1</v>
      </c>
      <c r="AE10" s="144">
        <v>0</v>
      </c>
      <c r="AF10" s="6">
        <f t="shared" si="10"/>
        <v>0</v>
      </c>
      <c r="AG10" s="5">
        <f t="shared" si="11"/>
        <v>0</v>
      </c>
      <c r="AH10" s="144">
        <v>0</v>
      </c>
      <c r="AI10" s="7">
        <f t="shared" si="12"/>
        <v>0</v>
      </c>
      <c r="AJ10" s="5">
        <f t="shared" si="13"/>
        <v>0</v>
      </c>
      <c r="AK10" s="144">
        <v>41</v>
      </c>
      <c r="AL10" s="7">
        <f t="shared" si="14"/>
        <v>10.25</v>
      </c>
      <c r="AM10" s="5">
        <f t="shared" si="15"/>
        <v>1</v>
      </c>
      <c r="AN10" s="107">
        <f t="shared" si="16"/>
        <v>10</v>
      </c>
      <c r="AO10" s="107">
        <f t="shared" si="17"/>
        <v>56</v>
      </c>
      <c r="AP10" s="104" t="str">
        <f t="shared" si="18"/>
        <v>нет</v>
      </c>
      <c r="AQ10" s="104" t="str">
        <f t="shared" si="19"/>
        <v>нет</v>
      </c>
      <c r="AR10" s="104" t="str">
        <f t="shared" si="20"/>
        <v>нет</v>
      </c>
    </row>
    <row r="11" spans="1:44" ht="30" customHeight="1">
      <c r="A11" s="26">
        <v>11</v>
      </c>
      <c r="B11" s="17" t="s">
        <v>138</v>
      </c>
      <c r="C11" s="144">
        <v>7</v>
      </c>
      <c r="D11" s="79">
        <v>3</v>
      </c>
      <c r="E11" s="79">
        <v>1</v>
      </c>
      <c r="F11" s="79">
        <v>7</v>
      </c>
      <c r="G11" s="86">
        <v>7</v>
      </c>
      <c r="H11" s="144">
        <v>7</v>
      </c>
      <c r="I11" s="5">
        <f t="shared" si="0"/>
        <v>1</v>
      </c>
      <c r="J11" s="144">
        <v>3</v>
      </c>
      <c r="K11" s="144">
        <v>13</v>
      </c>
      <c r="L11" s="144">
        <v>100</v>
      </c>
      <c r="M11" s="5">
        <f t="shared" si="1"/>
        <v>2</v>
      </c>
      <c r="N11" s="144">
        <v>36</v>
      </c>
      <c r="O11" s="39">
        <f>IF(N11/D11&gt;=9,1,0)</f>
        <v>1</v>
      </c>
      <c r="P11" s="144">
        <v>69</v>
      </c>
      <c r="Q11" s="144" t="s">
        <v>210</v>
      </c>
      <c r="R11" s="144"/>
      <c r="S11" s="5">
        <f t="shared" si="3"/>
        <v>0</v>
      </c>
      <c r="T11" s="144"/>
      <c r="U11" s="5">
        <f t="shared" si="4"/>
        <v>0</v>
      </c>
      <c r="V11" s="144">
        <v>560</v>
      </c>
      <c r="W11" s="6">
        <f t="shared" si="5"/>
        <v>7.18</v>
      </c>
      <c r="X11" s="5">
        <f t="shared" si="6"/>
        <v>1</v>
      </c>
      <c r="Y11" s="144">
        <v>91</v>
      </c>
      <c r="Z11" s="5">
        <f t="shared" si="7"/>
        <v>1</v>
      </c>
      <c r="AA11" s="144">
        <v>100</v>
      </c>
      <c r="AB11" s="5">
        <f t="shared" si="8"/>
        <v>2</v>
      </c>
      <c r="AC11" s="144">
        <v>59</v>
      </c>
      <c r="AD11" s="39">
        <f>IF(AC11&gt;=70,2,IF(AC11&gt;=60,1,0))</f>
        <v>0</v>
      </c>
      <c r="AE11" s="144">
        <v>0</v>
      </c>
      <c r="AF11" s="6">
        <f t="shared" si="10"/>
        <v>0</v>
      </c>
      <c r="AG11" s="5">
        <f t="shared" si="11"/>
        <v>0</v>
      </c>
      <c r="AH11" s="144">
        <v>0</v>
      </c>
      <c r="AI11" s="7">
        <f t="shared" si="12"/>
        <v>0</v>
      </c>
      <c r="AJ11" s="5">
        <f t="shared" si="13"/>
        <v>0</v>
      </c>
      <c r="AK11" s="144">
        <v>87</v>
      </c>
      <c r="AL11" s="7">
        <f t="shared" si="14"/>
        <v>12.428571428571429</v>
      </c>
      <c r="AM11" s="5">
        <f t="shared" si="15"/>
        <v>2</v>
      </c>
      <c r="AN11" s="107">
        <f t="shared" si="16"/>
        <v>10</v>
      </c>
      <c r="AO11" s="107">
        <f t="shared" si="17"/>
        <v>56</v>
      </c>
      <c r="AP11" s="104" t="str">
        <f t="shared" si="18"/>
        <v>нет</v>
      </c>
      <c r="AQ11" s="104" t="str">
        <f t="shared" si="19"/>
        <v>нет</v>
      </c>
      <c r="AR11" s="104" t="str">
        <f t="shared" si="20"/>
        <v>нет</v>
      </c>
    </row>
    <row r="12" spans="1:44" ht="30" customHeight="1">
      <c r="A12" s="26">
        <v>9</v>
      </c>
      <c r="B12" s="17" t="s">
        <v>141</v>
      </c>
      <c r="C12" s="144">
        <v>5</v>
      </c>
      <c r="D12" s="79">
        <v>4</v>
      </c>
      <c r="E12" s="79">
        <v>8</v>
      </c>
      <c r="F12" s="79">
        <v>15</v>
      </c>
      <c r="G12" s="86">
        <v>15</v>
      </c>
      <c r="H12" s="144">
        <v>15</v>
      </c>
      <c r="I12" s="5">
        <f t="shared" si="0"/>
        <v>1</v>
      </c>
      <c r="J12" s="144">
        <v>4</v>
      </c>
      <c r="K12" s="144">
        <v>20</v>
      </c>
      <c r="L12" s="144">
        <v>100</v>
      </c>
      <c r="M12" s="5">
        <f t="shared" si="1"/>
        <v>2</v>
      </c>
      <c r="N12" s="144">
        <v>48</v>
      </c>
      <c r="O12" s="39">
        <f>IF(N12/D12&gt;=9,1,0)</f>
        <v>1</v>
      </c>
      <c r="P12" s="144">
        <v>94</v>
      </c>
      <c r="Q12" s="144" t="s">
        <v>210</v>
      </c>
      <c r="R12" s="144"/>
      <c r="S12" s="5">
        <f t="shared" si="3"/>
        <v>0</v>
      </c>
      <c r="T12" s="144"/>
      <c r="U12" s="5">
        <f t="shared" si="4"/>
        <v>0</v>
      </c>
      <c r="V12" s="144">
        <v>517</v>
      </c>
      <c r="W12" s="6">
        <f t="shared" si="5"/>
        <v>5.68</v>
      </c>
      <c r="X12" s="5">
        <f t="shared" si="6"/>
        <v>1</v>
      </c>
      <c r="Y12" s="144">
        <v>0</v>
      </c>
      <c r="Z12" s="5">
        <f t="shared" si="7"/>
        <v>0</v>
      </c>
      <c r="AA12" s="144">
        <v>96</v>
      </c>
      <c r="AB12" s="5">
        <f t="shared" si="8"/>
        <v>2</v>
      </c>
      <c r="AC12" s="144">
        <v>57</v>
      </c>
      <c r="AD12" s="39">
        <f>IF(AC12&gt;=70,2,IF(AC12&gt;=60,1,0))</f>
        <v>0</v>
      </c>
      <c r="AE12" s="144">
        <v>3</v>
      </c>
      <c r="AF12" s="6">
        <f t="shared" si="10"/>
        <v>0.15</v>
      </c>
      <c r="AG12" s="5">
        <f t="shared" si="11"/>
        <v>0</v>
      </c>
      <c r="AH12" s="144">
        <v>3</v>
      </c>
      <c r="AI12" s="7">
        <f t="shared" si="12"/>
        <v>0.2</v>
      </c>
      <c r="AJ12" s="5">
        <f t="shared" si="13"/>
        <v>0</v>
      </c>
      <c r="AK12" s="144">
        <v>61</v>
      </c>
      <c r="AL12" s="7">
        <f t="shared" si="14"/>
        <v>12.2</v>
      </c>
      <c r="AM12" s="5">
        <f t="shared" si="15"/>
        <v>2</v>
      </c>
      <c r="AN12" s="107">
        <f t="shared" si="16"/>
        <v>9</v>
      </c>
      <c r="AO12" s="107">
        <f t="shared" si="17"/>
        <v>50</v>
      </c>
      <c r="AP12" s="104" t="str">
        <f t="shared" si="18"/>
        <v>нет</v>
      </c>
      <c r="AQ12" s="104" t="str">
        <f t="shared" si="19"/>
        <v>нет</v>
      </c>
      <c r="AR12" s="104" t="str">
        <f t="shared" si="20"/>
        <v>нет</v>
      </c>
    </row>
    <row r="13" spans="1:44" ht="30" customHeight="1">
      <c r="A13" s="26">
        <v>4</v>
      </c>
      <c r="B13" s="17" t="s">
        <v>137</v>
      </c>
      <c r="C13" s="144">
        <v>21</v>
      </c>
      <c r="D13" s="79">
        <v>11</v>
      </c>
      <c r="E13" s="79">
        <v>8</v>
      </c>
      <c r="F13" s="79">
        <v>60</v>
      </c>
      <c r="G13" s="86">
        <v>60</v>
      </c>
      <c r="H13" s="144">
        <v>60</v>
      </c>
      <c r="I13" s="5">
        <f t="shared" si="0"/>
        <v>1</v>
      </c>
      <c r="J13" s="144">
        <v>12</v>
      </c>
      <c r="K13" s="144">
        <v>72</v>
      </c>
      <c r="L13" s="144">
        <v>100</v>
      </c>
      <c r="M13" s="5">
        <f t="shared" si="1"/>
        <v>2</v>
      </c>
      <c r="N13" s="144">
        <v>524</v>
      </c>
      <c r="O13" s="5">
        <f>IF(N13/D13&gt;=13,1,0)</f>
        <v>1</v>
      </c>
      <c r="P13" s="144">
        <v>333</v>
      </c>
      <c r="Q13" s="144" t="s">
        <v>210</v>
      </c>
      <c r="R13" s="144"/>
      <c r="S13" s="5">
        <f t="shared" si="3"/>
        <v>0</v>
      </c>
      <c r="T13" s="144"/>
      <c r="U13" s="5">
        <f t="shared" si="4"/>
        <v>0</v>
      </c>
      <c r="V13" s="144">
        <v>1834</v>
      </c>
      <c r="W13" s="6">
        <f t="shared" si="5"/>
        <v>2.71</v>
      </c>
      <c r="X13" s="5">
        <f t="shared" si="6"/>
        <v>1</v>
      </c>
      <c r="Y13" s="144">
        <v>412</v>
      </c>
      <c r="Z13" s="5">
        <f t="shared" si="7"/>
        <v>1</v>
      </c>
      <c r="AA13" s="144">
        <v>60</v>
      </c>
      <c r="AB13" s="5">
        <f t="shared" si="8"/>
        <v>0</v>
      </c>
      <c r="AC13" s="144">
        <v>55</v>
      </c>
      <c r="AD13" s="5">
        <f>IF(AC13&gt;=90,2,IF(AC13&gt;=80,1,0))</f>
        <v>0</v>
      </c>
      <c r="AE13" s="144">
        <v>5</v>
      </c>
      <c r="AF13" s="6">
        <f t="shared" si="10"/>
        <v>6.9444444444444448E-2</v>
      </c>
      <c r="AG13" s="5">
        <f t="shared" si="11"/>
        <v>0</v>
      </c>
      <c r="AH13" s="144">
        <v>6</v>
      </c>
      <c r="AI13" s="7">
        <f t="shared" si="12"/>
        <v>0.1</v>
      </c>
      <c r="AJ13" s="5">
        <f t="shared" si="13"/>
        <v>0</v>
      </c>
      <c r="AK13" s="144">
        <v>158</v>
      </c>
      <c r="AL13" s="7">
        <f t="shared" si="14"/>
        <v>7.5238095238095237</v>
      </c>
      <c r="AM13" s="5">
        <f t="shared" si="15"/>
        <v>1</v>
      </c>
      <c r="AN13" s="107">
        <f t="shared" si="16"/>
        <v>7</v>
      </c>
      <c r="AO13" s="107">
        <f t="shared" si="17"/>
        <v>39</v>
      </c>
      <c r="AP13" s="104" t="str">
        <f t="shared" si="18"/>
        <v>нет</v>
      </c>
      <c r="AQ13" s="104" t="str">
        <f t="shared" si="19"/>
        <v>нет</v>
      </c>
      <c r="AR13" s="104" t="str">
        <f t="shared" si="20"/>
        <v>нет</v>
      </c>
    </row>
    <row r="14" spans="1:44" ht="30" customHeight="1">
      <c r="A14" s="26">
        <v>2</v>
      </c>
      <c r="B14" s="17" t="s">
        <v>142</v>
      </c>
      <c r="C14" s="202" t="s">
        <v>554</v>
      </c>
      <c r="D14" s="79">
        <v>12</v>
      </c>
      <c r="E14" s="79">
        <v>51</v>
      </c>
      <c r="F14" s="79">
        <v>302</v>
      </c>
      <c r="G14" s="86">
        <v>302</v>
      </c>
      <c r="H14" s="144"/>
      <c r="I14" s="5">
        <f t="shared" si="0"/>
        <v>0</v>
      </c>
      <c r="J14" s="144"/>
      <c r="K14" s="144"/>
      <c r="L14" s="144"/>
      <c r="M14" s="5">
        <f t="shared" si="1"/>
        <v>0</v>
      </c>
      <c r="N14" s="144"/>
      <c r="O14" s="5">
        <f>IF(N14/D14&gt;=13,1,0)</f>
        <v>0</v>
      </c>
      <c r="P14" s="144"/>
      <c r="Q14" s="144" t="s">
        <v>210</v>
      </c>
      <c r="R14" s="144"/>
      <c r="S14" s="5">
        <f t="shared" si="3"/>
        <v>0</v>
      </c>
      <c r="T14" s="144"/>
      <c r="U14" s="5">
        <f t="shared" si="4"/>
        <v>0</v>
      </c>
      <c r="V14" s="144"/>
      <c r="W14" s="6">
        <f t="shared" si="5"/>
        <v>0</v>
      </c>
      <c r="X14" s="5">
        <f t="shared" si="6"/>
        <v>0</v>
      </c>
      <c r="Y14" s="144"/>
      <c r="Z14" s="5">
        <v>0</v>
      </c>
      <c r="AA14" s="144"/>
      <c r="AB14" s="5">
        <f t="shared" si="8"/>
        <v>0</v>
      </c>
      <c r="AC14" s="144"/>
      <c r="AD14" s="5">
        <f>IF(AC14&gt;=90,2,IF(AC14&gt;=80,1,0))</f>
        <v>0</v>
      </c>
      <c r="AE14" s="144"/>
      <c r="AF14" s="6">
        <v>0</v>
      </c>
      <c r="AG14" s="5">
        <f t="shared" si="11"/>
        <v>0</v>
      </c>
      <c r="AH14" s="144"/>
      <c r="AI14" s="7">
        <v>0</v>
      </c>
      <c r="AJ14" s="5">
        <f t="shared" si="13"/>
        <v>0</v>
      </c>
      <c r="AK14" s="144"/>
      <c r="AL14" s="7">
        <v>0</v>
      </c>
      <c r="AM14" s="5">
        <f t="shared" si="15"/>
        <v>0</v>
      </c>
      <c r="AN14" s="107">
        <f t="shared" si="16"/>
        <v>0</v>
      </c>
      <c r="AO14" s="107">
        <f t="shared" si="17"/>
        <v>0</v>
      </c>
      <c r="AP14" s="104" t="str">
        <f t="shared" si="18"/>
        <v>нет</v>
      </c>
      <c r="AQ14" s="104" t="str">
        <f t="shared" si="19"/>
        <v>нет</v>
      </c>
      <c r="AR14" s="104" t="str">
        <f t="shared" si="20"/>
        <v>нет</v>
      </c>
    </row>
    <row r="15" spans="1:44"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</row>
    <row r="16" spans="1:44" ht="15.75" thickBot="1"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</row>
    <row r="17" spans="22:41" ht="16.5" thickBot="1"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259" t="s">
        <v>129</v>
      </c>
      <c r="AJ17" s="260"/>
      <c r="AK17" s="260"/>
      <c r="AL17" s="260"/>
      <c r="AM17" s="262"/>
      <c r="AN17" s="61">
        <f>AVERAGE(AN4:AN14)</f>
        <v>10.909090909090908</v>
      </c>
      <c r="AO17" s="50">
        <f>ROUND(AN17/$AN$2*100,0)</f>
        <v>61</v>
      </c>
    </row>
  </sheetData>
  <autoFilter ref="A1:AR14">
    <sortState ref="A4:AR14">
      <sortCondition descending="1" ref="AO1:AO14"/>
    </sortState>
  </autoFilter>
  <sortState ref="A4:AR14">
    <sortCondition ref="A4"/>
  </sortState>
  <mergeCells count="1">
    <mergeCell ref="AI17:AM17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T23"/>
  <sheetViews>
    <sheetView zoomScale="90" zoomScaleNormal="90" workbookViewId="0">
      <pane xSplit="2" ySplit="3" topLeftCell="AD4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8.85546875" defaultRowHeight="15"/>
  <cols>
    <col min="1" max="1" width="6.42578125" bestFit="1" customWidth="1"/>
    <col min="2" max="2" width="52.42578125" customWidth="1"/>
    <col min="3" max="3" width="12.85546875" customWidth="1"/>
    <col min="4" max="4" width="11.42578125" customWidth="1"/>
    <col min="5" max="5" width="16.42578125" customWidth="1"/>
    <col min="6" max="6" width="17.5703125" customWidth="1"/>
    <col min="7" max="7" width="15.42578125" style="72" customWidth="1"/>
    <col min="8" max="8" width="14.7109375" customWidth="1"/>
    <col min="9" max="9" width="7.140625" customWidth="1"/>
    <col min="10" max="10" width="6.28515625" customWidth="1"/>
    <col min="11" max="11" width="12.85546875" customWidth="1"/>
    <col min="12" max="12" width="12.7109375" customWidth="1"/>
    <col min="13" max="13" width="5.7109375" bestFit="1" customWidth="1"/>
    <col min="14" max="14" width="11.140625" customWidth="1"/>
    <col min="15" max="15" width="5.7109375" bestFit="1" customWidth="1"/>
    <col min="16" max="16" width="12.42578125" customWidth="1"/>
    <col min="17" max="17" width="12.42578125" style="72" hidden="1" customWidth="1"/>
    <col min="18" max="18" width="11.85546875" customWidth="1"/>
    <col min="19" max="19" width="5.7109375" bestFit="1" customWidth="1"/>
    <col min="20" max="20" width="12" customWidth="1"/>
    <col min="21" max="21" width="5.7109375" style="72" bestFit="1" customWidth="1"/>
    <col min="22" max="22" width="12" customWidth="1"/>
    <col min="23" max="23" width="7.85546875" customWidth="1"/>
    <col min="24" max="24" width="5.7109375" bestFit="1" customWidth="1"/>
    <col min="25" max="25" width="12.42578125" customWidth="1"/>
    <col min="26" max="26" width="5.7109375" bestFit="1" customWidth="1"/>
    <col min="27" max="27" width="14.28515625" customWidth="1"/>
    <col min="28" max="28" width="5.7109375" bestFit="1" customWidth="1"/>
    <col min="29" max="29" width="14.7109375" customWidth="1"/>
    <col min="30" max="30" width="5.7109375" bestFit="1" customWidth="1"/>
    <col min="31" max="31" width="16.28515625" customWidth="1"/>
    <col min="32" max="32" width="7.42578125" customWidth="1"/>
    <col min="33" max="33" width="7.28515625" customWidth="1"/>
    <col min="34" max="34" width="13.28515625" customWidth="1"/>
    <col min="35" max="36" width="7.42578125" customWidth="1"/>
    <col min="37" max="37" width="13.42578125" customWidth="1"/>
    <col min="38" max="38" width="8.28515625" bestFit="1" customWidth="1"/>
    <col min="39" max="39" width="8.42578125" customWidth="1"/>
    <col min="40" max="40" width="7.42578125" customWidth="1"/>
    <col min="41" max="41" width="7.85546875" customWidth="1"/>
    <col min="42" max="42" width="16.42578125" hidden="1" customWidth="1"/>
    <col min="43" max="43" width="13.28515625" hidden="1" customWidth="1"/>
    <col min="44" max="44" width="13.7109375" hidden="1" customWidth="1"/>
  </cols>
  <sheetData>
    <row r="1" spans="1:46" s="8" customFormat="1" ht="140.25" customHeight="1">
      <c r="A1" s="84" t="s">
        <v>0</v>
      </c>
      <c r="B1" s="106" t="s">
        <v>1</v>
      </c>
      <c r="C1" s="84" t="s">
        <v>2</v>
      </c>
      <c r="D1" s="118" t="s">
        <v>3</v>
      </c>
      <c r="E1" s="118" t="s">
        <v>145</v>
      </c>
      <c r="F1" s="118" t="s">
        <v>146</v>
      </c>
      <c r="G1" s="119" t="s">
        <v>207</v>
      </c>
      <c r="H1" s="84" t="s">
        <v>147</v>
      </c>
      <c r="I1" s="120" t="s">
        <v>4</v>
      </c>
      <c r="J1" s="84" t="s">
        <v>5</v>
      </c>
      <c r="K1" s="84" t="s">
        <v>6</v>
      </c>
      <c r="L1" s="84" t="s">
        <v>7</v>
      </c>
      <c r="M1" s="120" t="s">
        <v>8</v>
      </c>
      <c r="N1" s="84" t="s">
        <v>9</v>
      </c>
      <c r="O1" s="120" t="s">
        <v>10</v>
      </c>
      <c r="P1" s="84" t="s">
        <v>11</v>
      </c>
      <c r="Q1" s="84" t="s">
        <v>209</v>
      </c>
      <c r="R1" s="84" t="s">
        <v>170</v>
      </c>
      <c r="S1" s="120" t="s">
        <v>34</v>
      </c>
      <c r="T1" s="84" t="s">
        <v>12</v>
      </c>
      <c r="U1" s="120" t="s">
        <v>201</v>
      </c>
      <c r="V1" s="84" t="s">
        <v>13</v>
      </c>
      <c r="W1" s="121" t="s">
        <v>143</v>
      </c>
      <c r="X1" s="120" t="s">
        <v>35</v>
      </c>
      <c r="Y1" s="84" t="s">
        <v>14</v>
      </c>
      <c r="Z1" s="120" t="s">
        <v>202</v>
      </c>
      <c r="AA1" s="84" t="s">
        <v>15</v>
      </c>
      <c r="AB1" s="120" t="s">
        <v>36</v>
      </c>
      <c r="AC1" s="84" t="s">
        <v>16</v>
      </c>
      <c r="AD1" s="120" t="s">
        <v>203</v>
      </c>
      <c r="AE1" s="84" t="s">
        <v>17</v>
      </c>
      <c r="AF1" s="121" t="s">
        <v>18</v>
      </c>
      <c r="AG1" s="120" t="s">
        <v>204</v>
      </c>
      <c r="AH1" s="84" t="s">
        <v>19</v>
      </c>
      <c r="AI1" s="121" t="s">
        <v>144</v>
      </c>
      <c r="AJ1" s="120" t="s">
        <v>205</v>
      </c>
      <c r="AK1" s="84" t="s">
        <v>20</v>
      </c>
      <c r="AL1" s="121" t="s">
        <v>169</v>
      </c>
      <c r="AM1" s="120" t="s">
        <v>206</v>
      </c>
      <c r="AN1" s="122" t="s">
        <v>33</v>
      </c>
      <c r="AO1" s="122" t="s">
        <v>22</v>
      </c>
      <c r="AP1" s="102"/>
      <c r="AQ1" s="103"/>
      <c r="AR1" s="103"/>
    </row>
    <row r="2" spans="1:46" s="85" customFormat="1" ht="15" customHeight="1">
      <c r="A2" s="138"/>
      <c r="B2" s="133" t="s">
        <v>227</v>
      </c>
      <c r="C2" s="134"/>
      <c r="D2" s="134"/>
      <c r="E2" s="134"/>
      <c r="F2" s="134"/>
      <c r="G2" s="134"/>
      <c r="H2" s="134"/>
      <c r="I2" s="134">
        <v>1</v>
      </c>
      <c r="J2" s="134"/>
      <c r="K2" s="134"/>
      <c r="L2" s="134"/>
      <c r="M2" s="134">
        <v>2</v>
      </c>
      <c r="N2" s="134"/>
      <c r="O2" s="134">
        <v>1</v>
      </c>
      <c r="P2" s="134"/>
      <c r="Q2" s="134"/>
      <c r="R2" s="134"/>
      <c r="S2" s="134">
        <v>0</v>
      </c>
      <c r="T2" s="134"/>
      <c r="U2" s="134">
        <v>0</v>
      </c>
      <c r="V2" s="134"/>
      <c r="W2" s="135"/>
      <c r="X2" s="134">
        <v>1</v>
      </c>
      <c r="Y2" s="134"/>
      <c r="Z2" s="134">
        <v>1</v>
      </c>
      <c r="AA2" s="134"/>
      <c r="AB2" s="134">
        <v>2</v>
      </c>
      <c r="AC2" s="134"/>
      <c r="AD2" s="134">
        <v>2</v>
      </c>
      <c r="AE2" s="134"/>
      <c r="AF2" s="134"/>
      <c r="AG2" s="134">
        <v>3</v>
      </c>
      <c r="AH2" s="134"/>
      <c r="AI2" s="134"/>
      <c r="AJ2" s="134">
        <v>2</v>
      </c>
      <c r="AK2" s="134"/>
      <c r="AL2" s="134"/>
      <c r="AM2" s="134">
        <v>3</v>
      </c>
      <c r="AN2" s="134">
        <f>SUM(C2:AM2)</f>
        <v>18</v>
      </c>
      <c r="AO2" s="139">
        <v>100</v>
      </c>
      <c r="AP2" s="130"/>
      <c r="AQ2" s="130" t="s">
        <v>222</v>
      </c>
      <c r="AR2" s="131"/>
    </row>
    <row r="3" spans="1:46" s="85" customFormat="1" ht="15" customHeight="1">
      <c r="A3" s="140"/>
      <c r="B3" s="81" t="s">
        <v>529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7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41"/>
      <c r="AP3" s="132" t="s">
        <v>210</v>
      </c>
      <c r="AQ3" s="132" t="s">
        <v>211</v>
      </c>
      <c r="AR3" s="132" t="s">
        <v>212</v>
      </c>
    </row>
    <row r="4" spans="1:46" ht="30" customHeight="1">
      <c r="A4" s="26">
        <v>8</v>
      </c>
      <c r="B4" s="42" t="s">
        <v>120</v>
      </c>
      <c r="C4" s="203">
        <v>13</v>
      </c>
      <c r="D4" s="80">
        <v>10</v>
      </c>
      <c r="E4" s="80">
        <v>3</v>
      </c>
      <c r="F4" s="80">
        <v>24</v>
      </c>
      <c r="G4" s="86">
        <v>24</v>
      </c>
      <c r="H4" s="203">
        <v>24</v>
      </c>
      <c r="I4" s="5">
        <f t="shared" ref="I4:I14" si="0">IF(ABS((H4-G4)/G4)&lt;=0.1,1,0)</f>
        <v>1</v>
      </c>
      <c r="J4" s="203">
        <v>10</v>
      </c>
      <c r="K4" s="203">
        <v>24</v>
      </c>
      <c r="L4" s="203">
        <v>100</v>
      </c>
      <c r="M4" s="5">
        <f t="shared" ref="M4:M14" si="1">IF(L4&gt;=90,2,IF(L4&gt;=80,1,0))</f>
        <v>2</v>
      </c>
      <c r="N4" s="203">
        <v>249</v>
      </c>
      <c r="O4" s="5">
        <f t="shared" ref="O4:O11" si="2">IF(N4/D4&gt;=13,1,0)</f>
        <v>1</v>
      </c>
      <c r="P4" s="203">
        <v>290</v>
      </c>
      <c r="Q4" s="187" t="s">
        <v>212</v>
      </c>
      <c r="R4" s="177"/>
      <c r="S4" s="5">
        <f t="shared" ref="S4:S14" si="3">IF(R4&gt;=90,2,IF(R4&gt;=80,1,0))</f>
        <v>0</v>
      </c>
      <c r="T4" s="178"/>
      <c r="U4" s="5">
        <f t="shared" ref="U4:U14" si="4">IF(T4&gt;=90,2,IF(T4&gt;=80,1,0))</f>
        <v>0</v>
      </c>
      <c r="V4" s="203">
        <v>1843</v>
      </c>
      <c r="W4" s="6">
        <f t="shared" ref="W4:W14" si="5">ROUND($V4/($H4-$E4)/13,2)</f>
        <v>6.75</v>
      </c>
      <c r="X4" s="5">
        <f t="shared" ref="X4:X14" si="6">IF($V4/($H4-$E4)/13&gt;=2.5,1,0)</f>
        <v>1</v>
      </c>
      <c r="Y4" s="203">
        <v>270</v>
      </c>
      <c r="Z4" s="5">
        <f t="shared" ref="Z4:Z14" si="7">IF(Y4/H4&gt;=6,1,0)</f>
        <v>1</v>
      </c>
      <c r="AA4" s="203">
        <v>100</v>
      </c>
      <c r="AB4" s="5">
        <f t="shared" ref="AB4:AB14" si="8">IF(AA4&gt;=90,2,IF(AA4&gt;=80,1,0))</f>
        <v>2</v>
      </c>
      <c r="AC4" s="203">
        <v>100</v>
      </c>
      <c r="AD4" s="5">
        <f t="shared" ref="AD4:AD11" si="9">IF(AC4&gt;=90,2,IF(AC4&gt;=80,1,0))</f>
        <v>2</v>
      </c>
      <c r="AE4" s="203">
        <v>325</v>
      </c>
      <c r="AF4" s="6">
        <f t="shared" ref="AF4:AF14" si="10">AE4/K4</f>
        <v>13.541666666666666</v>
      </c>
      <c r="AG4" s="5">
        <f t="shared" ref="AG4:AG14" si="11">IF(AF4&gt;12,3,IF(AF4&gt;4,2,IF(AF4&gt;1,1,0)))</f>
        <v>3</v>
      </c>
      <c r="AH4" s="203">
        <v>220</v>
      </c>
      <c r="AI4" s="7">
        <f t="shared" ref="AI4:AI14" si="12">AH4/H4</f>
        <v>9.1666666666666661</v>
      </c>
      <c r="AJ4" s="5">
        <f t="shared" ref="AJ4:AJ14" si="13">IF(AI4&gt;=4,2,IF(AI4&gt;1,1,0))</f>
        <v>2</v>
      </c>
      <c r="AK4" s="203">
        <v>535</v>
      </c>
      <c r="AL4" s="7">
        <f t="shared" ref="AL4:AL14" si="14">AK4/C4</f>
        <v>41.153846153846153</v>
      </c>
      <c r="AM4" s="5">
        <f t="shared" ref="AM4:AM14" si="15">IF(AL4&gt;23,3,IF(AL4&gt;12,2,IF(AL4&gt;4,1,0)))</f>
        <v>3</v>
      </c>
      <c r="AN4" s="107">
        <f t="shared" ref="AN4:AN14" si="16">I4+M4+O4+S4+U4+X4+Z4+AB4+AD4+AG4+AJ4+AM4</f>
        <v>18</v>
      </c>
      <c r="AO4" s="108">
        <f t="shared" ref="AO4:AO14" si="17">ROUND(AN4/$AN$2*100,0)</f>
        <v>100</v>
      </c>
      <c r="AP4" s="104" t="str">
        <f t="shared" ref="AP4:AP14" si="18">IF(AND(OR($B$3="октябрь",$B$3="декабрь",$B$3="март",$B$3="май"),Q4="четверть"),"выставляются","нет")</f>
        <v>нет</v>
      </c>
      <c r="AQ4" s="104" t="str">
        <f t="shared" ref="AQ4:AQ14" si="19">IF(AND(OR($B$3="ноябрь",$B$3="февраль",$B$3="май"),$Q4="триместр"),"выставляются","нет")</f>
        <v>нет</v>
      </c>
      <c r="AR4" s="104" t="str">
        <f t="shared" ref="AR4:AR14" si="20">IF(AND(OR($B$3="декабрь",$B$3="май"),$Q4="полугодие"),"выставляются","нет")</f>
        <v>нет</v>
      </c>
    </row>
    <row r="5" spans="1:46" ht="30" customHeight="1">
      <c r="A5" s="26">
        <v>7</v>
      </c>
      <c r="B5" s="42" t="s">
        <v>119</v>
      </c>
      <c r="C5" s="203">
        <v>20</v>
      </c>
      <c r="D5" s="80">
        <v>11</v>
      </c>
      <c r="E5" s="80">
        <v>11</v>
      </c>
      <c r="F5" s="80">
        <v>83</v>
      </c>
      <c r="G5" s="86">
        <v>83</v>
      </c>
      <c r="H5" s="203">
        <v>83</v>
      </c>
      <c r="I5" s="5">
        <f t="shared" si="0"/>
        <v>1</v>
      </c>
      <c r="J5" s="203">
        <v>11</v>
      </c>
      <c r="K5" s="203">
        <v>75</v>
      </c>
      <c r="L5" s="203">
        <v>98</v>
      </c>
      <c r="M5" s="5">
        <f t="shared" si="1"/>
        <v>2</v>
      </c>
      <c r="N5" s="203">
        <v>269</v>
      </c>
      <c r="O5" s="5">
        <f t="shared" si="2"/>
        <v>1</v>
      </c>
      <c r="P5" s="203">
        <v>309</v>
      </c>
      <c r="Q5" s="96" t="s">
        <v>210</v>
      </c>
      <c r="R5" s="177"/>
      <c r="S5" s="5">
        <f t="shared" si="3"/>
        <v>0</v>
      </c>
      <c r="T5" s="178"/>
      <c r="U5" s="5">
        <f t="shared" si="4"/>
        <v>0</v>
      </c>
      <c r="V5" s="203">
        <v>4874</v>
      </c>
      <c r="W5" s="6">
        <f t="shared" si="5"/>
        <v>5.21</v>
      </c>
      <c r="X5" s="5">
        <f t="shared" si="6"/>
        <v>1</v>
      </c>
      <c r="Y5" s="203">
        <v>1045</v>
      </c>
      <c r="Z5" s="5">
        <f t="shared" si="7"/>
        <v>1</v>
      </c>
      <c r="AA5" s="203">
        <v>95</v>
      </c>
      <c r="AB5" s="5">
        <f t="shared" si="8"/>
        <v>2</v>
      </c>
      <c r="AC5" s="203">
        <v>95</v>
      </c>
      <c r="AD5" s="5">
        <f t="shared" si="9"/>
        <v>2</v>
      </c>
      <c r="AE5" s="203">
        <v>124</v>
      </c>
      <c r="AF5" s="6">
        <f t="shared" si="10"/>
        <v>1.6533333333333333</v>
      </c>
      <c r="AG5" s="5">
        <f t="shared" si="11"/>
        <v>1</v>
      </c>
      <c r="AH5" s="203">
        <v>144</v>
      </c>
      <c r="AI5" s="7">
        <f t="shared" si="12"/>
        <v>1.7349397590361446</v>
      </c>
      <c r="AJ5" s="5">
        <f t="shared" si="13"/>
        <v>1</v>
      </c>
      <c r="AK5" s="203">
        <v>608</v>
      </c>
      <c r="AL5" s="7">
        <f t="shared" si="14"/>
        <v>30.4</v>
      </c>
      <c r="AM5" s="5">
        <f t="shared" si="15"/>
        <v>3</v>
      </c>
      <c r="AN5" s="107">
        <f t="shared" si="16"/>
        <v>15</v>
      </c>
      <c r="AO5" s="108">
        <f t="shared" si="17"/>
        <v>83</v>
      </c>
      <c r="AP5" s="104" t="str">
        <f t="shared" si="18"/>
        <v>нет</v>
      </c>
      <c r="AQ5" s="104" t="str">
        <f t="shared" si="19"/>
        <v>нет</v>
      </c>
      <c r="AR5" s="104" t="str">
        <f t="shared" si="20"/>
        <v>нет</v>
      </c>
    </row>
    <row r="6" spans="1:46" ht="30" customHeight="1">
      <c r="A6" s="26">
        <v>1</v>
      </c>
      <c r="B6" s="42" t="s">
        <v>115</v>
      </c>
      <c r="C6" s="203">
        <v>28</v>
      </c>
      <c r="D6" s="80">
        <v>19</v>
      </c>
      <c r="E6" s="80">
        <v>52</v>
      </c>
      <c r="F6" s="80">
        <v>383</v>
      </c>
      <c r="G6" s="86">
        <v>382</v>
      </c>
      <c r="H6" s="203">
        <v>385</v>
      </c>
      <c r="I6" s="5">
        <f t="shared" si="0"/>
        <v>1</v>
      </c>
      <c r="J6" s="203">
        <v>19</v>
      </c>
      <c r="K6" s="203">
        <v>433</v>
      </c>
      <c r="L6" s="203">
        <v>100</v>
      </c>
      <c r="M6" s="5">
        <f t="shared" si="1"/>
        <v>2</v>
      </c>
      <c r="N6" s="203">
        <v>564</v>
      </c>
      <c r="O6" s="5">
        <f t="shared" si="2"/>
        <v>1</v>
      </c>
      <c r="P6" s="203">
        <v>803</v>
      </c>
      <c r="Q6" s="145" t="s">
        <v>210</v>
      </c>
      <c r="R6" s="177"/>
      <c r="S6" s="5">
        <f t="shared" si="3"/>
        <v>0</v>
      </c>
      <c r="T6" s="178"/>
      <c r="U6" s="5">
        <f t="shared" si="4"/>
        <v>0</v>
      </c>
      <c r="V6" s="203">
        <v>13256</v>
      </c>
      <c r="W6" s="6">
        <f t="shared" si="5"/>
        <v>3.06</v>
      </c>
      <c r="X6" s="5">
        <f t="shared" si="6"/>
        <v>1</v>
      </c>
      <c r="Y6" s="203">
        <v>5998</v>
      </c>
      <c r="Z6" s="5">
        <f t="shared" si="7"/>
        <v>1</v>
      </c>
      <c r="AA6" s="203">
        <v>100</v>
      </c>
      <c r="AB6" s="5">
        <f t="shared" si="8"/>
        <v>2</v>
      </c>
      <c r="AC6" s="203">
        <v>100</v>
      </c>
      <c r="AD6" s="5">
        <f t="shared" si="9"/>
        <v>2</v>
      </c>
      <c r="AE6" s="203">
        <v>1608</v>
      </c>
      <c r="AF6" s="6">
        <f t="shared" si="10"/>
        <v>3.7136258660508084</v>
      </c>
      <c r="AG6" s="5">
        <f t="shared" si="11"/>
        <v>1</v>
      </c>
      <c r="AH6" s="203">
        <v>353</v>
      </c>
      <c r="AI6" s="7">
        <f t="shared" si="12"/>
        <v>0.91688311688311686</v>
      </c>
      <c r="AJ6" s="5">
        <f t="shared" si="13"/>
        <v>0</v>
      </c>
      <c r="AK6" s="203">
        <v>1369</v>
      </c>
      <c r="AL6" s="7">
        <f t="shared" si="14"/>
        <v>48.892857142857146</v>
      </c>
      <c r="AM6" s="5">
        <f t="shared" si="15"/>
        <v>3</v>
      </c>
      <c r="AN6" s="107">
        <f t="shared" si="16"/>
        <v>14</v>
      </c>
      <c r="AO6" s="108">
        <f t="shared" si="17"/>
        <v>78</v>
      </c>
      <c r="AP6" s="104" t="str">
        <f t="shared" si="18"/>
        <v>нет</v>
      </c>
      <c r="AQ6" s="104" t="str">
        <f t="shared" si="19"/>
        <v>нет</v>
      </c>
      <c r="AR6" s="104" t="str">
        <f t="shared" si="20"/>
        <v>нет</v>
      </c>
    </row>
    <row r="7" spans="1:46" ht="30" customHeight="1">
      <c r="A7" s="26">
        <v>2</v>
      </c>
      <c r="B7" s="42" t="s">
        <v>116</v>
      </c>
      <c r="C7" s="203">
        <v>44</v>
      </c>
      <c r="D7" s="80">
        <v>26</v>
      </c>
      <c r="E7" s="80">
        <v>98</v>
      </c>
      <c r="F7" s="80">
        <v>567</v>
      </c>
      <c r="G7" s="86">
        <v>567</v>
      </c>
      <c r="H7" s="203">
        <v>574</v>
      </c>
      <c r="I7" s="5">
        <f t="shared" si="0"/>
        <v>1</v>
      </c>
      <c r="J7" s="203">
        <v>26</v>
      </c>
      <c r="K7" s="203">
        <v>587</v>
      </c>
      <c r="L7" s="203">
        <v>99</v>
      </c>
      <c r="M7" s="5">
        <f t="shared" si="1"/>
        <v>2</v>
      </c>
      <c r="N7" s="203">
        <v>447</v>
      </c>
      <c r="O7" s="5">
        <f t="shared" si="2"/>
        <v>1</v>
      </c>
      <c r="P7" s="203">
        <v>688</v>
      </c>
      <c r="Q7" s="145" t="s">
        <v>210</v>
      </c>
      <c r="R7" s="177"/>
      <c r="S7" s="5">
        <f t="shared" si="3"/>
        <v>0</v>
      </c>
      <c r="T7" s="178"/>
      <c r="U7" s="5">
        <f t="shared" si="4"/>
        <v>0</v>
      </c>
      <c r="V7" s="203">
        <v>15386</v>
      </c>
      <c r="W7" s="6">
        <f t="shared" si="5"/>
        <v>2.4900000000000002</v>
      </c>
      <c r="X7" s="5">
        <f t="shared" si="6"/>
        <v>0</v>
      </c>
      <c r="Y7" s="203">
        <v>7919</v>
      </c>
      <c r="Z7" s="5">
        <f t="shared" si="7"/>
        <v>1</v>
      </c>
      <c r="AA7" s="203">
        <v>95</v>
      </c>
      <c r="AB7" s="5">
        <f t="shared" si="8"/>
        <v>2</v>
      </c>
      <c r="AC7" s="203">
        <v>96</v>
      </c>
      <c r="AD7" s="5">
        <f t="shared" si="9"/>
        <v>2</v>
      </c>
      <c r="AE7" s="203">
        <v>1762</v>
      </c>
      <c r="AF7" s="6">
        <f t="shared" si="10"/>
        <v>3.0017035775127767</v>
      </c>
      <c r="AG7" s="5">
        <f t="shared" si="11"/>
        <v>1</v>
      </c>
      <c r="AH7" s="203">
        <v>992</v>
      </c>
      <c r="AI7" s="7">
        <f t="shared" si="12"/>
        <v>1.7282229965156795</v>
      </c>
      <c r="AJ7" s="5">
        <f t="shared" si="13"/>
        <v>1</v>
      </c>
      <c r="AK7" s="203">
        <v>1073</v>
      </c>
      <c r="AL7" s="7">
        <f t="shared" si="14"/>
        <v>24.386363636363637</v>
      </c>
      <c r="AM7" s="5">
        <f t="shared" si="15"/>
        <v>3</v>
      </c>
      <c r="AN7" s="107">
        <f t="shared" si="16"/>
        <v>14</v>
      </c>
      <c r="AO7" s="108">
        <f t="shared" si="17"/>
        <v>78</v>
      </c>
      <c r="AP7" s="104" t="str">
        <f t="shared" si="18"/>
        <v>нет</v>
      </c>
      <c r="AQ7" s="104" t="str">
        <f t="shared" si="19"/>
        <v>нет</v>
      </c>
      <c r="AR7" s="104" t="str">
        <f t="shared" si="20"/>
        <v>нет</v>
      </c>
    </row>
    <row r="8" spans="1:46" ht="30" customHeight="1">
      <c r="A8" s="26">
        <v>3</v>
      </c>
      <c r="B8" s="42" t="s">
        <v>117</v>
      </c>
      <c r="C8" s="203">
        <v>15</v>
      </c>
      <c r="D8" s="80">
        <v>9</v>
      </c>
      <c r="E8" s="80">
        <v>47</v>
      </c>
      <c r="F8" s="80">
        <v>201</v>
      </c>
      <c r="G8" s="86">
        <v>202</v>
      </c>
      <c r="H8" s="203">
        <v>201</v>
      </c>
      <c r="I8" s="5">
        <f t="shared" si="0"/>
        <v>1</v>
      </c>
      <c r="J8" s="203">
        <v>9</v>
      </c>
      <c r="K8" s="203">
        <v>215</v>
      </c>
      <c r="L8" s="203">
        <v>94</v>
      </c>
      <c r="M8" s="5">
        <f t="shared" si="1"/>
        <v>2</v>
      </c>
      <c r="N8" s="203">
        <v>177</v>
      </c>
      <c r="O8" s="5">
        <f t="shared" si="2"/>
        <v>1</v>
      </c>
      <c r="P8" s="203">
        <v>240</v>
      </c>
      <c r="Q8" s="96" t="s">
        <v>210</v>
      </c>
      <c r="R8" s="177"/>
      <c r="S8" s="5">
        <f t="shared" si="3"/>
        <v>0</v>
      </c>
      <c r="T8" s="178"/>
      <c r="U8" s="5">
        <f t="shared" si="4"/>
        <v>0</v>
      </c>
      <c r="V8" s="203">
        <v>7105</v>
      </c>
      <c r="W8" s="6">
        <f t="shared" si="5"/>
        <v>3.55</v>
      </c>
      <c r="X8" s="5">
        <f t="shared" si="6"/>
        <v>1</v>
      </c>
      <c r="Y8" s="203">
        <v>2848</v>
      </c>
      <c r="Z8" s="5">
        <f t="shared" si="7"/>
        <v>1</v>
      </c>
      <c r="AA8" s="203">
        <v>99</v>
      </c>
      <c r="AB8" s="5">
        <f t="shared" si="8"/>
        <v>2</v>
      </c>
      <c r="AC8" s="203">
        <v>98</v>
      </c>
      <c r="AD8" s="5">
        <f t="shared" si="9"/>
        <v>2</v>
      </c>
      <c r="AE8" s="203">
        <v>203</v>
      </c>
      <c r="AF8" s="6">
        <f t="shared" si="10"/>
        <v>0.94418604651162785</v>
      </c>
      <c r="AG8" s="5">
        <f t="shared" si="11"/>
        <v>0</v>
      </c>
      <c r="AH8" s="203">
        <v>770</v>
      </c>
      <c r="AI8" s="7">
        <f t="shared" si="12"/>
        <v>3.8308457711442787</v>
      </c>
      <c r="AJ8" s="5">
        <f t="shared" si="13"/>
        <v>1</v>
      </c>
      <c r="AK8" s="203">
        <v>799</v>
      </c>
      <c r="AL8" s="7">
        <f t="shared" si="14"/>
        <v>53.266666666666666</v>
      </c>
      <c r="AM8" s="5">
        <f t="shared" si="15"/>
        <v>3</v>
      </c>
      <c r="AN8" s="107">
        <f t="shared" si="16"/>
        <v>14</v>
      </c>
      <c r="AO8" s="108">
        <f t="shared" si="17"/>
        <v>78</v>
      </c>
      <c r="AP8" s="104" t="str">
        <f t="shared" si="18"/>
        <v>нет</v>
      </c>
      <c r="AQ8" s="104" t="str">
        <f t="shared" si="19"/>
        <v>нет</v>
      </c>
      <c r="AR8" s="104" t="str">
        <f t="shared" si="20"/>
        <v>нет</v>
      </c>
    </row>
    <row r="9" spans="1:46" ht="30" customHeight="1">
      <c r="A9" s="26">
        <v>5</v>
      </c>
      <c r="B9" s="42" t="s">
        <v>557</v>
      </c>
      <c r="C9" s="203">
        <v>19</v>
      </c>
      <c r="D9" s="80">
        <v>9</v>
      </c>
      <c r="E9" s="80">
        <v>22</v>
      </c>
      <c r="F9" s="80">
        <v>115</v>
      </c>
      <c r="G9" s="86">
        <v>118</v>
      </c>
      <c r="H9" s="203">
        <v>117</v>
      </c>
      <c r="I9" s="5">
        <f t="shared" si="0"/>
        <v>1</v>
      </c>
      <c r="J9" s="203">
        <v>9</v>
      </c>
      <c r="K9" s="203">
        <v>128</v>
      </c>
      <c r="L9" s="203">
        <v>99</v>
      </c>
      <c r="M9" s="5">
        <f t="shared" si="1"/>
        <v>2</v>
      </c>
      <c r="N9" s="203">
        <v>122</v>
      </c>
      <c r="O9" s="5">
        <f t="shared" si="2"/>
        <v>1</v>
      </c>
      <c r="P9" s="203">
        <v>245</v>
      </c>
      <c r="Q9" s="145" t="s">
        <v>210</v>
      </c>
      <c r="R9" s="177"/>
      <c r="S9" s="5">
        <f t="shared" si="3"/>
        <v>0</v>
      </c>
      <c r="T9" s="178"/>
      <c r="U9" s="5">
        <f t="shared" si="4"/>
        <v>0</v>
      </c>
      <c r="V9" s="203">
        <v>6397</v>
      </c>
      <c r="W9" s="6">
        <f t="shared" si="5"/>
        <v>5.18</v>
      </c>
      <c r="X9" s="5">
        <f t="shared" si="6"/>
        <v>1</v>
      </c>
      <c r="Y9" s="203">
        <v>1903</v>
      </c>
      <c r="Z9" s="5">
        <f t="shared" si="7"/>
        <v>1</v>
      </c>
      <c r="AA9" s="203">
        <v>96</v>
      </c>
      <c r="AB9" s="5">
        <f t="shared" si="8"/>
        <v>2</v>
      </c>
      <c r="AC9" s="203">
        <v>94</v>
      </c>
      <c r="AD9" s="5">
        <f t="shared" si="9"/>
        <v>2</v>
      </c>
      <c r="AE9" s="203">
        <v>99</v>
      </c>
      <c r="AF9" s="6">
        <f t="shared" si="10"/>
        <v>0.7734375</v>
      </c>
      <c r="AG9" s="5">
        <f t="shared" si="11"/>
        <v>0</v>
      </c>
      <c r="AH9" s="203">
        <v>191</v>
      </c>
      <c r="AI9" s="7">
        <f t="shared" si="12"/>
        <v>1.6324786324786325</v>
      </c>
      <c r="AJ9" s="5">
        <f t="shared" si="13"/>
        <v>1</v>
      </c>
      <c r="AK9" s="203">
        <v>662</v>
      </c>
      <c r="AL9" s="7">
        <f t="shared" si="14"/>
        <v>34.842105263157897</v>
      </c>
      <c r="AM9" s="5">
        <f t="shared" si="15"/>
        <v>3</v>
      </c>
      <c r="AN9" s="107">
        <f t="shared" si="16"/>
        <v>14</v>
      </c>
      <c r="AO9" s="108">
        <f t="shared" si="17"/>
        <v>78</v>
      </c>
      <c r="AP9" s="104" t="str">
        <f t="shared" si="18"/>
        <v>нет</v>
      </c>
      <c r="AQ9" s="104" t="str">
        <f t="shared" si="19"/>
        <v>нет</v>
      </c>
      <c r="AR9" s="104" t="str">
        <f t="shared" si="20"/>
        <v>нет</v>
      </c>
    </row>
    <row r="10" spans="1:46" ht="30" customHeight="1">
      <c r="A10" s="26">
        <v>11</v>
      </c>
      <c r="B10" s="42" t="s">
        <v>555</v>
      </c>
      <c r="C10" s="203">
        <v>19</v>
      </c>
      <c r="D10" s="80">
        <v>10</v>
      </c>
      <c r="E10" s="80">
        <v>19</v>
      </c>
      <c r="F10" s="80">
        <v>99</v>
      </c>
      <c r="G10" s="86">
        <v>99</v>
      </c>
      <c r="H10" s="203">
        <v>99</v>
      </c>
      <c r="I10" s="5">
        <f t="shared" si="0"/>
        <v>1</v>
      </c>
      <c r="J10" s="203">
        <v>13</v>
      </c>
      <c r="K10" s="203">
        <v>119</v>
      </c>
      <c r="L10" s="203">
        <v>100</v>
      </c>
      <c r="M10" s="5">
        <f t="shared" si="1"/>
        <v>2</v>
      </c>
      <c r="N10" s="203">
        <v>351</v>
      </c>
      <c r="O10" s="5">
        <f t="shared" si="2"/>
        <v>1</v>
      </c>
      <c r="P10" s="203">
        <v>353</v>
      </c>
      <c r="Q10" s="145" t="s">
        <v>210</v>
      </c>
      <c r="R10" s="177"/>
      <c r="S10" s="5">
        <f t="shared" si="3"/>
        <v>0</v>
      </c>
      <c r="T10" s="178"/>
      <c r="U10" s="5">
        <f t="shared" si="4"/>
        <v>0</v>
      </c>
      <c r="V10" s="203">
        <v>5663</v>
      </c>
      <c r="W10" s="6">
        <f t="shared" si="5"/>
        <v>5.45</v>
      </c>
      <c r="X10" s="5">
        <f t="shared" si="6"/>
        <v>1</v>
      </c>
      <c r="Y10" s="203">
        <v>314</v>
      </c>
      <c r="Z10" s="5">
        <f t="shared" si="7"/>
        <v>0</v>
      </c>
      <c r="AA10" s="203">
        <v>99</v>
      </c>
      <c r="AB10" s="5">
        <f t="shared" si="8"/>
        <v>2</v>
      </c>
      <c r="AC10" s="203">
        <v>90</v>
      </c>
      <c r="AD10" s="5">
        <f t="shared" si="9"/>
        <v>2</v>
      </c>
      <c r="AE10" s="203">
        <v>371</v>
      </c>
      <c r="AF10" s="6">
        <f t="shared" si="10"/>
        <v>3.1176470588235294</v>
      </c>
      <c r="AG10" s="5">
        <f t="shared" si="11"/>
        <v>1</v>
      </c>
      <c r="AH10" s="203">
        <v>105</v>
      </c>
      <c r="AI10" s="7">
        <f t="shared" si="12"/>
        <v>1.0606060606060606</v>
      </c>
      <c r="AJ10" s="5">
        <f t="shared" si="13"/>
        <v>1</v>
      </c>
      <c r="AK10" s="203">
        <v>817</v>
      </c>
      <c r="AL10" s="7">
        <f t="shared" si="14"/>
        <v>43</v>
      </c>
      <c r="AM10" s="5">
        <f t="shared" si="15"/>
        <v>3</v>
      </c>
      <c r="AN10" s="107">
        <f t="shared" si="16"/>
        <v>14</v>
      </c>
      <c r="AO10" s="108">
        <f t="shared" si="17"/>
        <v>78</v>
      </c>
      <c r="AP10" s="104" t="str">
        <f t="shared" si="18"/>
        <v>нет</v>
      </c>
      <c r="AQ10" s="104" t="str">
        <f t="shared" si="19"/>
        <v>нет</v>
      </c>
      <c r="AR10" s="104" t="str">
        <f t="shared" si="20"/>
        <v>нет</v>
      </c>
    </row>
    <row r="11" spans="1:46" ht="30" customHeight="1">
      <c r="A11" s="26">
        <v>4</v>
      </c>
      <c r="B11" s="42" t="s">
        <v>118</v>
      </c>
      <c r="C11" s="203">
        <v>45</v>
      </c>
      <c r="D11" s="80">
        <v>27</v>
      </c>
      <c r="E11" s="80">
        <v>135</v>
      </c>
      <c r="F11" s="80">
        <v>633</v>
      </c>
      <c r="G11" s="86">
        <v>633</v>
      </c>
      <c r="H11" s="203">
        <v>635</v>
      </c>
      <c r="I11" s="5">
        <f t="shared" si="0"/>
        <v>1</v>
      </c>
      <c r="J11" s="203">
        <v>27</v>
      </c>
      <c r="K11" s="203">
        <v>736</v>
      </c>
      <c r="L11" s="203">
        <v>99</v>
      </c>
      <c r="M11" s="5">
        <f t="shared" si="1"/>
        <v>2</v>
      </c>
      <c r="N11" s="203">
        <v>384</v>
      </c>
      <c r="O11" s="5">
        <f t="shared" si="2"/>
        <v>1</v>
      </c>
      <c r="P11" s="203">
        <v>698</v>
      </c>
      <c r="Q11" s="96" t="s">
        <v>210</v>
      </c>
      <c r="R11" s="177"/>
      <c r="S11" s="5">
        <f t="shared" si="3"/>
        <v>0</v>
      </c>
      <c r="T11" s="178"/>
      <c r="U11" s="5">
        <f t="shared" si="4"/>
        <v>0</v>
      </c>
      <c r="V11" s="203">
        <v>20208</v>
      </c>
      <c r="W11" s="6">
        <f t="shared" si="5"/>
        <v>3.11</v>
      </c>
      <c r="X11" s="5">
        <f t="shared" si="6"/>
        <v>1</v>
      </c>
      <c r="Y11" s="203">
        <v>6076</v>
      </c>
      <c r="Z11" s="5">
        <f t="shared" si="7"/>
        <v>1</v>
      </c>
      <c r="AA11" s="203">
        <v>98</v>
      </c>
      <c r="AB11" s="5">
        <f t="shared" si="8"/>
        <v>2</v>
      </c>
      <c r="AC11" s="203">
        <v>97</v>
      </c>
      <c r="AD11" s="5">
        <f t="shared" si="9"/>
        <v>2</v>
      </c>
      <c r="AE11" s="203">
        <v>496</v>
      </c>
      <c r="AF11" s="6">
        <f t="shared" si="10"/>
        <v>0.67391304347826086</v>
      </c>
      <c r="AG11" s="5">
        <f t="shared" si="11"/>
        <v>0</v>
      </c>
      <c r="AH11" s="203">
        <v>191</v>
      </c>
      <c r="AI11" s="7">
        <f t="shared" si="12"/>
        <v>0.30078740157480316</v>
      </c>
      <c r="AJ11" s="5">
        <f t="shared" si="13"/>
        <v>0</v>
      </c>
      <c r="AK11" s="203">
        <v>934</v>
      </c>
      <c r="AL11" s="7">
        <f t="shared" si="14"/>
        <v>20.755555555555556</v>
      </c>
      <c r="AM11" s="5">
        <f t="shared" si="15"/>
        <v>2</v>
      </c>
      <c r="AN11" s="107">
        <f t="shared" si="16"/>
        <v>12</v>
      </c>
      <c r="AO11" s="108">
        <f t="shared" si="17"/>
        <v>67</v>
      </c>
      <c r="AP11" s="104" t="str">
        <f t="shared" si="18"/>
        <v>нет</v>
      </c>
      <c r="AQ11" s="104" t="str">
        <f t="shared" si="19"/>
        <v>нет</v>
      </c>
      <c r="AR11" s="104" t="str">
        <f t="shared" si="20"/>
        <v>нет</v>
      </c>
    </row>
    <row r="12" spans="1:46" ht="30" customHeight="1">
      <c r="A12" s="26">
        <v>6</v>
      </c>
      <c r="B12" s="43" t="s">
        <v>123</v>
      </c>
      <c r="C12" s="203">
        <v>10</v>
      </c>
      <c r="D12" s="80">
        <v>4</v>
      </c>
      <c r="E12" s="80">
        <v>43</v>
      </c>
      <c r="F12" s="80">
        <v>87</v>
      </c>
      <c r="G12" s="86">
        <v>86</v>
      </c>
      <c r="H12" s="203">
        <v>87</v>
      </c>
      <c r="I12" s="5">
        <f t="shared" si="0"/>
        <v>1</v>
      </c>
      <c r="J12" s="203">
        <v>4</v>
      </c>
      <c r="K12" s="203">
        <v>132</v>
      </c>
      <c r="L12" s="203">
        <v>100</v>
      </c>
      <c r="M12" s="5">
        <f t="shared" si="1"/>
        <v>2</v>
      </c>
      <c r="N12" s="203">
        <v>47</v>
      </c>
      <c r="O12" s="39">
        <f>IF(N12/D12&gt;=9,1,0)</f>
        <v>1</v>
      </c>
      <c r="P12" s="203">
        <v>96</v>
      </c>
      <c r="Q12" s="145" t="s">
        <v>210</v>
      </c>
      <c r="R12" s="177"/>
      <c r="S12" s="5">
        <f t="shared" si="3"/>
        <v>0</v>
      </c>
      <c r="T12" s="178"/>
      <c r="U12" s="5">
        <f t="shared" si="4"/>
        <v>0</v>
      </c>
      <c r="V12" s="203">
        <v>1962</v>
      </c>
      <c r="W12" s="6">
        <f t="shared" si="5"/>
        <v>3.43</v>
      </c>
      <c r="X12" s="5">
        <f t="shared" si="6"/>
        <v>1</v>
      </c>
      <c r="Y12" s="203">
        <v>484</v>
      </c>
      <c r="Z12" s="5">
        <f t="shared" si="7"/>
        <v>0</v>
      </c>
      <c r="AA12" s="203">
        <v>100</v>
      </c>
      <c r="AB12" s="5">
        <f t="shared" si="8"/>
        <v>2</v>
      </c>
      <c r="AC12" s="203">
        <v>98</v>
      </c>
      <c r="AD12" s="39">
        <f>IF(AC12&gt;=70,2,IF(AC12&gt;=60,1,0))</f>
        <v>2</v>
      </c>
      <c r="AE12" s="203">
        <v>238</v>
      </c>
      <c r="AF12" s="6">
        <f t="shared" si="10"/>
        <v>1.803030303030303</v>
      </c>
      <c r="AG12" s="5">
        <f t="shared" si="11"/>
        <v>1</v>
      </c>
      <c r="AH12" s="203">
        <v>61</v>
      </c>
      <c r="AI12" s="7">
        <f t="shared" si="12"/>
        <v>0.70114942528735635</v>
      </c>
      <c r="AJ12" s="5">
        <f t="shared" si="13"/>
        <v>0</v>
      </c>
      <c r="AK12" s="203">
        <v>177</v>
      </c>
      <c r="AL12" s="7">
        <f t="shared" si="14"/>
        <v>17.7</v>
      </c>
      <c r="AM12" s="5">
        <f t="shared" si="15"/>
        <v>2</v>
      </c>
      <c r="AN12" s="107">
        <f t="shared" si="16"/>
        <v>12</v>
      </c>
      <c r="AO12" s="108">
        <f t="shared" si="17"/>
        <v>67</v>
      </c>
      <c r="AP12" s="104" t="str">
        <f t="shared" si="18"/>
        <v>нет</v>
      </c>
      <c r="AQ12" s="104" t="str">
        <f t="shared" si="19"/>
        <v>нет</v>
      </c>
      <c r="AR12" s="104" t="str">
        <f t="shared" si="20"/>
        <v>нет</v>
      </c>
    </row>
    <row r="13" spans="1:46" ht="30" customHeight="1">
      <c r="A13" s="26">
        <v>10</v>
      </c>
      <c r="B13" s="42" t="s">
        <v>122</v>
      </c>
      <c r="C13" s="203">
        <v>15</v>
      </c>
      <c r="D13" s="80">
        <v>10</v>
      </c>
      <c r="E13" s="80">
        <v>4</v>
      </c>
      <c r="F13" s="80">
        <v>28</v>
      </c>
      <c r="G13" s="86">
        <v>28</v>
      </c>
      <c r="H13" s="203">
        <v>29</v>
      </c>
      <c r="I13" s="5">
        <f t="shared" si="0"/>
        <v>1</v>
      </c>
      <c r="J13" s="203">
        <v>11</v>
      </c>
      <c r="K13" s="203">
        <v>27</v>
      </c>
      <c r="L13" s="203">
        <v>100</v>
      </c>
      <c r="M13" s="5">
        <f t="shared" si="1"/>
        <v>2</v>
      </c>
      <c r="N13" s="203">
        <v>170</v>
      </c>
      <c r="O13" s="5">
        <f>IF(N13/D13&gt;=13,1,0)</f>
        <v>1</v>
      </c>
      <c r="P13" s="203">
        <v>273</v>
      </c>
      <c r="Q13" s="145" t="s">
        <v>210</v>
      </c>
      <c r="R13" s="177"/>
      <c r="S13" s="5">
        <f t="shared" si="3"/>
        <v>0</v>
      </c>
      <c r="T13" s="178"/>
      <c r="U13" s="5">
        <f t="shared" si="4"/>
        <v>0</v>
      </c>
      <c r="V13" s="203">
        <v>2451</v>
      </c>
      <c r="W13" s="6">
        <f t="shared" si="5"/>
        <v>7.54</v>
      </c>
      <c r="X13" s="5">
        <f t="shared" si="6"/>
        <v>1</v>
      </c>
      <c r="Y13" s="203">
        <v>8</v>
      </c>
      <c r="Z13" s="5">
        <f t="shared" si="7"/>
        <v>0</v>
      </c>
      <c r="AA13" s="203">
        <v>99</v>
      </c>
      <c r="AB13" s="5">
        <f t="shared" si="8"/>
        <v>2</v>
      </c>
      <c r="AC13" s="203">
        <v>96</v>
      </c>
      <c r="AD13" s="5">
        <f>IF(AC13&gt;=90,2,IF(AC13&gt;=80,1,0))</f>
        <v>2</v>
      </c>
      <c r="AE13" s="203">
        <v>22</v>
      </c>
      <c r="AF13" s="6">
        <f t="shared" si="10"/>
        <v>0.81481481481481477</v>
      </c>
      <c r="AG13" s="5">
        <f t="shared" si="11"/>
        <v>0</v>
      </c>
      <c r="AH13" s="203">
        <v>5</v>
      </c>
      <c r="AI13" s="7">
        <f t="shared" si="12"/>
        <v>0.17241379310344829</v>
      </c>
      <c r="AJ13" s="5">
        <f t="shared" si="13"/>
        <v>0</v>
      </c>
      <c r="AK13" s="203">
        <v>214</v>
      </c>
      <c r="AL13" s="7">
        <f t="shared" si="14"/>
        <v>14.266666666666667</v>
      </c>
      <c r="AM13" s="5">
        <f t="shared" si="15"/>
        <v>2</v>
      </c>
      <c r="AN13" s="107">
        <f t="shared" si="16"/>
        <v>11</v>
      </c>
      <c r="AO13" s="108">
        <f t="shared" si="17"/>
        <v>61</v>
      </c>
      <c r="AP13" s="104" t="str">
        <f t="shared" si="18"/>
        <v>нет</v>
      </c>
      <c r="AQ13" s="104" t="str">
        <f t="shared" si="19"/>
        <v>нет</v>
      </c>
      <c r="AR13" s="104" t="str">
        <f t="shared" si="20"/>
        <v>нет</v>
      </c>
      <c r="AT13" t="s">
        <v>114</v>
      </c>
    </row>
    <row r="14" spans="1:46" ht="30" customHeight="1">
      <c r="A14" s="26">
        <v>9</v>
      </c>
      <c r="B14" s="42" t="s">
        <v>121</v>
      </c>
      <c r="C14" s="203">
        <v>14</v>
      </c>
      <c r="D14" s="80">
        <v>9</v>
      </c>
      <c r="E14" s="80">
        <v>8</v>
      </c>
      <c r="F14" s="80">
        <v>41</v>
      </c>
      <c r="G14" s="86">
        <v>41</v>
      </c>
      <c r="H14" s="203">
        <v>41</v>
      </c>
      <c r="I14" s="5">
        <f t="shared" si="0"/>
        <v>1</v>
      </c>
      <c r="J14" s="203">
        <v>12</v>
      </c>
      <c r="K14" s="203">
        <v>48</v>
      </c>
      <c r="L14" s="203">
        <v>100</v>
      </c>
      <c r="M14" s="5">
        <f t="shared" si="1"/>
        <v>2</v>
      </c>
      <c r="N14" s="203">
        <v>280</v>
      </c>
      <c r="O14" s="5">
        <f>IF(N14/D14&gt;=13,1,0)</f>
        <v>1</v>
      </c>
      <c r="P14" s="203">
        <v>315</v>
      </c>
      <c r="Q14" s="96" t="s">
        <v>210</v>
      </c>
      <c r="R14" s="177"/>
      <c r="S14" s="5">
        <f t="shared" si="3"/>
        <v>0</v>
      </c>
      <c r="T14" s="178"/>
      <c r="U14" s="5">
        <f t="shared" si="4"/>
        <v>0</v>
      </c>
      <c r="V14" s="203">
        <v>2039</v>
      </c>
      <c r="W14" s="6">
        <f t="shared" si="5"/>
        <v>4.75</v>
      </c>
      <c r="X14" s="5">
        <f t="shared" si="6"/>
        <v>1</v>
      </c>
      <c r="Y14" s="203">
        <v>59</v>
      </c>
      <c r="Z14" s="5">
        <f t="shared" si="7"/>
        <v>0</v>
      </c>
      <c r="AA14" s="203">
        <v>75</v>
      </c>
      <c r="AB14" s="5">
        <f t="shared" si="8"/>
        <v>0</v>
      </c>
      <c r="AC14" s="203">
        <v>67</v>
      </c>
      <c r="AD14" s="5">
        <f>IF(AC14&gt;=90,2,IF(AC14&gt;=80,1,0))</f>
        <v>0</v>
      </c>
      <c r="AE14" s="203">
        <v>0</v>
      </c>
      <c r="AF14" s="6">
        <f t="shared" si="10"/>
        <v>0</v>
      </c>
      <c r="AG14" s="5">
        <f t="shared" si="11"/>
        <v>0</v>
      </c>
      <c r="AH14" s="203">
        <v>0</v>
      </c>
      <c r="AI14" s="7">
        <f t="shared" si="12"/>
        <v>0</v>
      </c>
      <c r="AJ14" s="5">
        <f t="shared" si="13"/>
        <v>0</v>
      </c>
      <c r="AK14" s="203">
        <v>261</v>
      </c>
      <c r="AL14" s="7">
        <f t="shared" si="14"/>
        <v>18.642857142857142</v>
      </c>
      <c r="AM14" s="5">
        <f t="shared" si="15"/>
        <v>2</v>
      </c>
      <c r="AN14" s="107">
        <f t="shared" si="16"/>
        <v>7</v>
      </c>
      <c r="AO14" s="108">
        <f t="shared" si="17"/>
        <v>39</v>
      </c>
      <c r="AP14" s="104" t="str">
        <f t="shared" si="18"/>
        <v>нет</v>
      </c>
      <c r="AQ14" s="104" t="str">
        <f t="shared" si="19"/>
        <v>нет</v>
      </c>
      <c r="AR14" s="104" t="str">
        <f t="shared" si="20"/>
        <v>нет</v>
      </c>
    </row>
    <row r="15" spans="1:46">
      <c r="H15" s="92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</row>
    <row r="16" spans="1:46" ht="16.5" thickBot="1">
      <c r="C16" s="57"/>
      <c r="H16" s="92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</row>
    <row r="17" spans="8:41" ht="16.5" thickBot="1">
      <c r="H17" s="92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259" t="s">
        <v>129</v>
      </c>
      <c r="AJ17" s="260"/>
      <c r="AK17" s="260"/>
      <c r="AL17" s="260"/>
      <c r="AM17" s="261"/>
      <c r="AN17" s="62">
        <f>AVERAGE(AN4:AN14)</f>
        <v>13.181818181818182</v>
      </c>
      <c r="AO17" s="50">
        <f>ROUND(AN17/$AN$2*100,0)</f>
        <v>73</v>
      </c>
    </row>
    <row r="18" spans="8:41">
      <c r="H18" s="92"/>
    </row>
    <row r="19" spans="8:41">
      <c r="H19" s="92"/>
    </row>
    <row r="20" spans="8:41">
      <c r="H20" s="92"/>
    </row>
    <row r="21" spans="8:41">
      <c r="H21" s="92"/>
    </row>
    <row r="22" spans="8:41">
      <c r="H22" s="92"/>
    </row>
    <row r="23" spans="8:41">
      <c r="H23" s="14"/>
      <c r="M23" t="s">
        <v>114</v>
      </c>
    </row>
  </sheetData>
  <autoFilter ref="A1:AR14">
    <sortState ref="A4:AR14">
      <sortCondition descending="1" ref="AO1:AO14"/>
    </sortState>
  </autoFilter>
  <sortState ref="A4:AR14">
    <sortCondition ref="A4"/>
  </sortState>
  <mergeCells count="1">
    <mergeCell ref="AI17:AM1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R19"/>
  <sheetViews>
    <sheetView zoomScale="90" zoomScaleNormal="90" workbookViewId="0">
      <pane xSplit="2" ySplit="3" topLeftCell="AD4" activePane="bottomRight" state="frozen"/>
      <selection activeCell="B3" sqref="B3"/>
      <selection pane="topRight" activeCell="B3" sqref="B3"/>
      <selection pane="bottomLeft" activeCell="B3" sqref="B3"/>
      <selection pane="bottomRight" activeCell="AU24" sqref="AU24"/>
    </sheetView>
  </sheetViews>
  <sheetFormatPr defaultColWidth="8.85546875" defaultRowHeight="15"/>
  <cols>
    <col min="1" max="1" width="6.42578125" bestFit="1" customWidth="1"/>
    <col min="2" max="2" width="44.7109375" customWidth="1"/>
    <col min="3" max="3" width="12.42578125" customWidth="1"/>
    <col min="4" max="4" width="14.28515625" customWidth="1"/>
    <col min="5" max="5" width="15" customWidth="1"/>
    <col min="6" max="6" width="13.85546875" customWidth="1"/>
    <col min="7" max="7" width="10.42578125" style="72" customWidth="1"/>
    <col min="8" max="8" width="14.28515625" customWidth="1"/>
    <col min="9" max="9" width="6" bestFit="1" customWidth="1"/>
    <col min="10" max="10" width="6.140625" customWidth="1"/>
    <col min="11" max="11" width="11.7109375" customWidth="1"/>
    <col min="12" max="12" width="12.7109375" customWidth="1"/>
    <col min="13" max="13" width="6" bestFit="1" customWidth="1"/>
    <col min="14" max="14" width="12" customWidth="1"/>
    <col min="15" max="15" width="6" bestFit="1" customWidth="1"/>
    <col min="16" max="16" width="14.28515625" customWidth="1"/>
    <col min="17" max="17" width="14.28515625" style="72" hidden="1" customWidth="1"/>
    <col min="18" max="18" width="14" customWidth="1"/>
    <col min="19" max="19" width="6" bestFit="1" customWidth="1"/>
    <col min="20" max="20" width="12.7109375" customWidth="1"/>
    <col min="21" max="21" width="6" style="72" bestFit="1" customWidth="1"/>
    <col min="22" max="22" width="13.42578125" customWidth="1"/>
    <col min="23" max="23" width="8.42578125" bestFit="1" customWidth="1"/>
    <col min="24" max="24" width="6" bestFit="1" customWidth="1"/>
    <col min="25" max="25" width="13.42578125" customWidth="1"/>
    <col min="26" max="26" width="6" bestFit="1" customWidth="1"/>
    <col min="27" max="27" width="18.28515625" customWidth="1"/>
    <col min="28" max="28" width="6" bestFit="1" customWidth="1"/>
    <col min="29" max="29" width="15.140625" customWidth="1"/>
    <col min="30" max="30" width="6" bestFit="1" customWidth="1"/>
    <col min="31" max="31" width="17.28515625" customWidth="1"/>
    <col min="32" max="32" width="8.140625" customWidth="1"/>
    <col min="33" max="33" width="6" bestFit="1" customWidth="1"/>
    <col min="34" max="34" width="14.85546875" customWidth="1"/>
    <col min="35" max="36" width="6" bestFit="1" customWidth="1"/>
    <col min="37" max="37" width="15.42578125" customWidth="1"/>
    <col min="38" max="38" width="9.28515625" customWidth="1"/>
    <col min="39" max="39" width="7.42578125" customWidth="1"/>
    <col min="42" max="42" width="13.7109375" hidden="1" customWidth="1"/>
    <col min="43" max="43" width="12.140625" hidden="1" customWidth="1"/>
    <col min="44" max="44" width="13.140625" hidden="1" customWidth="1"/>
    <col min="45" max="46" width="0" hidden="1" customWidth="1"/>
  </cols>
  <sheetData>
    <row r="1" spans="1:44" s="8" customFormat="1" ht="140.25" customHeight="1">
      <c r="A1" s="84" t="s">
        <v>0</v>
      </c>
      <c r="B1" s="106" t="s">
        <v>1</v>
      </c>
      <c r="C1" s="84" t="s">
        <v>2</v>
      </c>
      <c r="D1" s="118" t="s">
        <v>3</v>
      </c>
      <c r="E1" s="118" t="s">
        <v>145</v>
      </c>
      <c r="F1" s="118" t="s">
        <v>146</v>
      </c>
      <c r="G1" s="119" t="s">
        <v>207</v>
      </c>
      <c r="H1" s="84" t="s">
        <v>147</v>
      </c>
      <c r="I1" s="120" t="s">
        <v>4</v>
      </c>
      <c r="J1" s="84" t="s">
        <v>5</v>
      </c>
      <c r="K1" s="84" t="s">
        <v>6</v>
      </c>
      <c r="L1" s="84" t="s">
        <v>7</v>
      </c>
      <c r="M1" s="120" t="s">
        <v>8</v>
      </c>
      <c r="N1" s="84" t="s">
        <v>9</v>
      </c>
      <c r="O1" s="120" t="s">
        <v>10</v>
      </c>
      <c r="P1" s="84" t="s">
        <v>11</v>
      </c>
      <c r="Q1" s="84" t="s">
        <v>209</v>
      </c>
      <c r="R1" s="84" t="s">
        <v>170</v>
      </c>
      <c r="S1" s="120" t="s">
        <v>34</v>
      </c>
      <c r="T1" s="84" t="s">
        <v>12</v>
      </c>
      <c r="U1" s="120" t="s">
        <v>201</v>
      </c>
      <c r="V1" s="84" t="s">
        <v>13</v>
      </c>
      <c r="W1" s="121" t="s">
        <v>143</v>
      </c>
      <c r="X1" s="120" t="s">
        <v>35</v>
      </c>
      <c r="Y1" s="84" t="s">
        <v>14</v>
      </c>
      <c r="Z1" s="120" t="s">
        <v>202</v>
      </c>
      <c r="AA1" s="84" t="s">
        <v>15</v>
      </c>
      <c r="AB1" s="120" t="s">
        <v>36</v>
      </c>
      <c r="AC1" s="84" t="s">
        <v>16</v>
      </c>
      <c r="AD1" s="120" t="s">
        <v>203</v>
      </c>
      <c r="AE1" s="84" t="s">
        <v>17</v>
      </c>
      <c r="AF1" s="121" t="s">
        <v>18</v>
      </c>
      <c r="AG1" s="120" t="s">
        <v>204</v>
      </c>
      <c r="AH1" s="84" t="s">
        <v>19</v>
      </c>
      <c r="AI1" s="121" t="s">
        <v>144</v>
      </c>
      <c r="AJ1" s="120" t="s">
        <v>205</v>
      </c>
      <c r="AK1" s="84" t="s">
        <v>20</v>
      </c>
      <c r="AL1" s="121" t="s">
        <v>169</v>
      </c>
      <c r="AM1" s="120" t="s">
        <v>206</v>
      </c>
      <c r="AN1" s="122" t="s">
        <v>33</v>
      </c>
      <c r="AO1" s="122" t="s">
        <v>22</v>
      </c>
      <c r="AP1" s="102"/>
      <c r="AQ1" s="103"/>
      <c r="AR1" s="103"/>
    </row>
    <row r="2" spans="1:44" s="85" customFormat="1" ht="15" customHeight="1">
      <c r="A2" s="138"/>
      <c r="B2" s="133" t="s">
        <v>227</v>
      </c>
      <c r="C2" s="134"/>
      <c r="D2" s="134"/>
      <c r="E2" s="134"/>
      <c r="F2" s="134"/>
      <c r="G2" s="134"/>
      <c r="H2" s="134"/>
      <c r="I2" s="134">
        <v>1</v>
      </c>
      <c r="J2" s="134"/>
      <c r="K2" s="134"/>
      <c r="L2" s="134"/>
      <c r="M2" s="134">
        <v>2</v>
      </c>
      <c r="N2" s="134"/>
      <c r="O2" s="134">
        <v>1</v>
      </c>
      <c r="P2" s="134"/>
      <c r="Q2" s="134"/>
      <c r="R2" s="134"/>
      <c r="S2" s="134">
        <v>0</v>
      </c>
      <c r="T2" s="134"/>
      <c r="U2" s="134">
        <v>0</v>
      </c>
      <c r="V2" s="134"/>
      <c r="W2" s="135"/>
      <c r="X2" s="134">
        <v>1</v>
      </c>
      <c r="Y2" s="134"/>
      <c r="Z2" s="134">
        <v>1</v>
      </c>
      <c r="AA2" s="134"/>
      <c r="AB2" s="134">
        <v>2</v>
      </c>
      <c r="AC2" s="134"/>
      <c r="AD2" s="134">
        <v>2</v>
      </c>
      <c r="AE2" s="134"/>
      <c r="AF2" s="134"/>
      <c r="AG2" s="134">
        <v>3</v>
      </c>
      <c r="AH2" s="134"/>
      <c r="AI2" s="134"/>
      <c r="AJ2" s="134">
        <v>2</v>
      </c>
      <c r="AK2" s="134"/>
      <c r="AL2" s="134"/>
      <c r="AM2" s="134">
        <v>3</v>
      </c>
      <c r="AN2" s="134">
        <f>SUM(C2:AM2)</f>
        <v>18</v>
      </c>
      <c r="AO2" s="139">
        <v>100</v>
      </c>
      <c r="AP2" s="130"/>
      <c r="AQ2" s="130" t="s">
        <v>222</v>
      </c>
      <c r="AR2" s="131"/>
    </row>
    <row r="3" spans="1:44" s="85" customFormat="1" ht="15" customHeight="1">
      <c r="A3" s="140"/>
      <c r="B3" s="81" t="s">
        <v>529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7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41"/>
      <c r="AP3" s="132" t="s">
        <v>210</v>
      </c>
      <c r="AQ3" s="132" t="s">
        <v>211</v>
      </c>
      <c r="AR3" s="132" t="s">
        <v>212</v>
      </c>
    </row>
    <row r="4" spans="1:44" ht="30" customHeight="1">
      <c r="A4" s="26">
        <v>3</v>
      </c>
      <c r="B4" s="41" t="s">
        <v>75</v>
      </c>
      <c r="C4" s="144">
        <v>41</v>
      </c>
      <c r="D4" s="79">
        <v>19</v>
      </c>
      <c r="E4" s="79">
        <v>95</v>
      </c>
      <c r="F4" s="79">
        <v>453</v>
      </c>
      <c r="G4" s="173">
        <v>450</v>
      </c>
      <c r="H4" s="144">
        <v>460</v>
      </c>
      <c r="I4" s="5">
        <f t="shared" ref="I4:I16" si="0">IF(ABS((H4-G4)/G4)&lt;=0.1,1,0)</f>
        <v>1</v>
      </c>
      <c r="J4" s="144">
        <v>19</v>
      </c>
      <c r="K4" s="144">
        <v>649</v>
      </c>
      <c r="L4" s="144">
        <v>99</v>
      </c>
      <c r="M4" s="5">
        <f t="shared" ref="M4:M16" si="1">IF(L4&gt;=90,2,IF(L4&gt;=80,1,0))</f>
        <v>2</v>
      </c>
      <c r="N4" s="144">
        <v>322</v>
      </c>
      <c r="O4" s="5">
        <f t="shared" ref="O4:O16" si="2">IF(N4/D4&gt;=13,1,0)</f>
        <v>1</v>
      </c>
      <c r="P4" s="144">
        <v>586</v>
      </c>
      <c r="Q4" s="144" t="s">
        <v>210</v>
      </c>
      <c r="R4" s="144"/>
      <c r="S4" s="5">
        <f t="shared" ref="S4:S16" si="3">IF(R4&gt;=90,2,IF(R4&gt;=80,1,0))</f>
        <v>0</v>
      </c>
      <c r="T4" s="144"/>
      <c r="U4" s="5">
        <f t="shared" ref="U4:U16" si="4">IF(T4&gt;=90,2,IF(T4&gt;=80,1,0))</f>
        <v>0</v>
      </c>
      <c r="V4" s="144">
        <v>15128</v>
      </c>
      <c r="W4" s="6">
        <f t="shared" ref="W4:W16" si="5">ROUND($V4/($H4-$E4)/13,2)</f>
        <v>3.19</v>
      </c>
      <c r="X4" s="5">
        <f>IF(V4/(H4-E4)/13&gt;=2.5,1,0)</f>
        <v>1</v>
      </c>
      <c r="Y4" s="144">
        <v>11132</v>
      </c>
      <c r="Z4" s="5">
        <f>IF(Y4/H4&gt;=6,1,0)</f>
        <v>1</v>
      </c>
      <c r="AA4" s="144">
        <v>97</v>
      </c>
      <c r="AB4" s="5">
        <f t="shared" ref="AB4:AB16" si="6">IF(AA4&gt;=90,2,IF(AA4&gt;=80,1,0))</f>
        <v>2</v>
      </c>
      <c r="AC4" s="144">
        <v>98</v>
      </c>
      <c r="AD4" s="5">
        <f t="shared" ref="AD4:AD16" si="7">IF(AC4&gt;=90,2,IF(AC4&gt;=80,1,0))</f>
        <v>2</v>
      </c>
      <c r="AE4" s="144">
        <v>6620</v>
      </c>
      <c r="AF4" s="6">
        <f t="shared" ref="AF4:AF15" si="8">AE4/K4</f>
        <v>10.200308166409862</v>
      </c>
      <c r="AG4" s="5">
        <f t="shared" ref="AG4:AG16" si="9">IF(AF4&gt;12,3,IF(AF4&gt;4,2,IF(AF4&gt;1,1,0)))</f>
        <v>2</v>
      </c>
      <c r="AH4" s="144">
        <v>2282</v>
      </c>
      <c r="AI4" s="7">
        <f t="shared" ref="AI4:AI15" si="10">AH4/H4</f>
        <v>4.9608695652173909</v>
      </c>
      <c r="AJ4" s="5">
        <f t="shared" ref="AJ4:AJ16" si="11">IF(AI4&gt;=4,2,IF(AI4&gt;1,1,0))</f>
        <v>2</v>
      </c>
      <c r="AK4" s="144">
        <v>1260</v>
      </c>
      <c r="AL4" s="7">
        <f t="shared" ref="AL4:AL15" si="12">AK4/C4</f>
        <v>30.73170731707317</v>
      </c>
      <c r="AM4" s="5">
        <f t="shared" ref="AM4:AM16" si="13">IF(AL4&gt;23,3,IF(AL4&gt;12,2,IF(AL4&gt;4,1,0)))</f>
        <v>3</v>
      </c>
      <c r="AN4" s="107">
        <f t="shared" ref="AN4:AN16" si="14">I4+M4+O4+S4+U4+X4+Z4+AB4+AD4+AG4+AJ4+AM4</f>
        <v>17</v>
      </c>
      <c r="AO4" s="107">
        <f>ROUND(AN4/$AN$2*100,0)</f>
        <v>94</v>
      </c>
      <c r="AP4" s="104" t="str">
        <f t="shared" ref="AP4:AP16" si="15">IF(AND(OR($B$3="октябрь",$B$3="декабрь",$B$3="март",$B$3="май"),Q4="четверть"),"выставляются","нет")</f>
        <v>нет</v>
      </c>
      <c r="AQ4" s="104" t="str">
        <f t="shared" ref="AQ4:AQ16" si="16">IF(AND(OR($B$3="ноябрь",$B$3="февраль",$B$3="май"),$Q4="триместр"),"выставляются","нет")</f>
        <v>нет</v>
      </c>
      <c r="AR4" s="104" t="str">
        <f t="shared" ref="AR4:AR16" si="17">IF(AND(OR($B$3="декабрь",$B$3="май"),$Q4="полугодие"),"выставляются","нет")</f>
        <v>нет</v>
      </c>
    </row>
    <row r="5" spans="1:44" ht="30" customHeight="1">
      <c r="A5" s="26">
        <v>2</v>
      </c>
      <c r="B5" s="41" t="s">
        <v>74</v>
      </c>
      <c r="C5" s="144">
        <v>54</v>
      </c>
      <c r="D5" s="79">
        <v>26</v>
      </c>
      <c r="E5" s="79">
        <v>155</v>
      </c>
      <c r="F5" s="79">
        <v>653</v>
      </c>
      <c r="G5" s="173">
        <v>654</v>
      </c>
      <c r="H5" s="144">
        <v>657</v>
      </c>
      <c r="I5" s="5">
        <f t="shared" si="0"/>
        <v>1</v>
      </c>
      <c r="J5" s="144">
        <v>26</v>
      </c>
      <c r="K5" s="144">
        <v>548</v>
      </c>
      <c r="L5" s="144">
        <v>84</v>
      </c>
      <c r="M5" s="5">
        <f t="shared" si="1"/>
        <v>1</v>
      </c>
      <c r="N5" s="144">
        <v>636</v>
      </c>
      <c r="O5" s="5">
        <f t="shared" si="2"/>
        <v>1</v>
      </c>
      <c r="P5" s="144">
        <v>786</v>
      </c>
      <c r="Q5" s="144" t="s">
        <v>210</v>
      </c>
      <c r="R5" s="144"/>
      <c r="S5" s="5">
        <f t="shared" si="3"/>
        <v>0</v>
      </c>
      <c r="T5" s="144"/>
      <c r="U5" s="5">
        <f t="shared" si="4"/>
        <v>0</v>
      </c>
      <c r="V5" s="144">
        <v>26311</v>
      </c>
      <c r="W5" s="6">
        <f t="shared" si="5"/>
        <v>4.03</v>
      </c>
      <c r="X5" s="5">
        <f>IF(V5/(H5-E5)/13&gt;=2.5,1,0)</f>
        <v>1</v>
      </c>
      <c r="Y5" s="144">
        <v>9829</v>
      </c>
      <c r="Z5" s="5">
        <f>IF(Y5/H5&gt;=6,1,0)</f>
        <v>1</v>
      </c>
      <c r="AA5" s="144">
        <v>97</v>
      </c>
      <c r="AB5" s="5">
        <f t="shared" si="6"/>
        <v>2</v>
      </c>
      <c r="AC5" s="144">
        <v>97</v>
      </c>
      <c r="AD5" s="5">
        <f t="shared" si="7"/>
        <v>2</v>
      </c>
      <c r="AE5" s="144">
        <v>5863</v>
      </c>
      <c r="AF5" s="6">
        <f t="shared" si="8"/>
        <v>10.698905109489051</v>
      </c>
      <c r="AG5" s="5">
        <f t="shared" si="9"/>
        <v>2</v>
      </c>
      <c r="AH5" s="144">
        <v>4369</v>
      </c>
      <c r="AI5" s="7">
        <f t="shared" si="10"/>
        <v>6.6499238964992387</v>
      </c>
      <c r="AJ5" s="5">
        <f t="shared" si="11"/>
        <v>2</v>
      </c>
      <c r="AK5" s="144">
        <v>1982</v>
      </c>
      <c r="AL5" s="7">
        <f t="shared" si="12"/>
        <v>36.703703703703702</v>
      </c>
      <c r="AM5" s="5">
        <f t="shared" si="13"/>
        <v>3</v>
      </c>
      <c r="AN5" s="107">
        <f t="shared" si="14"/>
        <v>16</v>
      </c>
      <c r="AO5" s="107">
        <f>ROUND(AN5/$AN$2*100,0)</f>
        <v>89</v>
      </c>
      <c r="AP5" s="104" t="str">
        <f t="shared" si="15"/>
        <v>нет</v>
      </c>
      <c r="AQ5" s="104" t="str">
        <f t="shared" si="16"/>
        <v>нет</v>
      </c>
      <c r="AR5" s="104" t="str">
        <f t="shared" si="17"/>
        <v>нет</v>
      </c>
    </row>
    <row r="6" spans="1:44" ht="30" customHeight="1">
      <c r="A6" s="26">
        <v>4</v>
      </c>
      <c r="B6" s="41" t="s">
        <v>76</v>
      </c>
      <c r="C6" s="144">
        <v>57</v>
      </c>
      <c r="D6" s="79">
        <v>32</v>
      </c>
      <c r="E6" s="79">
        <v>150</v>
      </c>
      <c r="F6" s="79">
        <v>775</v>
      </c>
      <c r="G6" s="173">
        <v>771</v>
      </c>
      <c r="H6" s="144">
        <v>782</v>
      </c>
      <c r="I6" s="5">
        <f t="shared" si="0"/>
        <v>1</v>
      </c>
      <c r="J6" s="144">
        <v>32</v>
      </c>
      <c r="K6" s="144">
        <v>797</v>
      </c>
      <c r="L6" s="144">
        <v>99</v>
      </c>
      <c r="M6" s="5">
        <f t="shared" si="1"/>
        <v>2</v>
      </c>
      <c r="N6" s="144">
        <v>589</v>
      </c>
      <c r="O6" s="5">
        <f t="shared" si="2"/>
        <v>1</v>
      </c>
      <c r="P6" s="144">
        <v>932</v>
      </c>
      <c r="Q6" s="144" t="s">
        <v>210</v>
      </c>
      <c r="R6" s="144"/>
      <c r="S6" s="5">
        <f t="shared" si="3"/>
        <v>0</v>
      </c>
      <c r="T6" s="144"/>
      <c r="U6" s="5">
        <f t="shared" si="4"/>
        <v>0</v>
      </c>
      <c r="V6" s="144">
        <v>30300</v>
      </c>
      <c r="W6" s="6">
        <f t="shared" si="5"/>
        <v>3.69</v>
      </c>
      <c r="X6" s="5">
        <f>IF(V6/(H6-E6)/13&gt;=2.5,1,0)</f>
        <v>1</v>
      </c>
      <c r="Y6" s="144">
        <v>12388</v>
      </c>
      <c r="Z6" s="5">
        <f>IF(Y6/H6&gt;=6,1,0)</f>
        <v>1</v>
      </c>
      <c r="AA6" s="144">
        <v>93</v>
      </c>
      <c r="AB6" s="5">
        <f t="shared" si="6"/>
        <v>2</v>
      </c>
      <c r="AC6" s="144">
        <v>89</v>
      </c>
      <c r="AD6" s="5">
        <f t="shared" si="7"/>
        <v>1</v>
      </c>
      <c r="AE6" s="144">
        <v>9206</v>
      </c>
      <c r="AF6" s="6">
        <f t="shared" si="8"/>
        <v>11.550815558343789</v>
      </c>
      <c r="AG6" s="5">
        <f t="shared" si="9"/>
        <v>2</v>
      </c>
      <c r="AH6" s="144">
        <v>4095</v>
      </c>
      <c r="AI6" s="7">
        <f t="shared" si="10"/>
        <v>5.2365728900255757</v>
      </c>
      <c r="AJ6" s="5">
        <f t="shared" si="11"/>
        <v>2</v>
      </c>
      <c r="AK6" s="144">
        <v>1890</v>
      </c>
      <c r="AL6" s="7">
        <f t="shared" si="12"/>
        <v>33.157894736842103</v>
      </c>
      <c r="AM6" s="5">
        <f t="shared" si="13"/>
        <v>3</v>
      </c>
      <c r="AN6" s="107">
        <f t="shared" si="14"/>
        <v>16</v>
      </c>
      <c r="AO6" s="107">
        <f>ROUND(AN6/$AN$2*100,0)</f>
        <v>89</v>
      </c>
      <c r="AP6" s="104" t="str">
        <f t="shared" si="15"/>
        <v>нет</v>
      </c>
      <c r="AQ6" s="104" t="str">
        <f t="shared" si="16"/>
        <v>нет</v>
      </c>
      <c r="AR6" s="104" t="str">
        <f t="shared" si="17"/>
        <v>нет</v>
      </c>
    </row>
    <row r="7" spans="1:44" ht="30" customHeight="1">
      <c r="A7" s="26">
        <v>5</v>
      </c>
      <c r="B7" s="42" t="s">
        <v>77</v>
      </c>
      <c r="C7" s="144">
        <v>28</v>
      </c>
      <c r="D7" s="79">
        <v>14</v>
      </c>
      <c r="E7" s="79">
        <v>0</v>
      </c>
      <c r="F7" s="79">
        <v>329</v>
      </c>
      <c r="G7" s="173">
        <v>329</v>
      </c>
      <c r="H7" s="144">
        <v>329</v>
      </c>
      <c r="I7" s="5">
        <f t="shared" si="0"/>
        <v>1</v>
      </c>
      <c r="J7" s="144">
        <v>14</v>
      </c>
      <c r="K7" s="144">
        <v>364</v>
      </c>
      <c r="L7" s="144">
        <v>100</v>
      </c>
      <c r="M7" s="5">
        <f t="shared" si="1"/>
        <v>2</v>
      </c>
      <c r="N7" s="144">
        <v>332</v>
      </c>
      <c r="O7" s="5">
        <f t="shared" si="2"/>
        <v>1</v>
      </c>
      <c r="P7" s="144">
        <v>507</v>
      </c>
      <c r="Q7" s="144" t="s">
        <v>210</v>
      </c>
      <c r="R7" s="144"/>
      <c r="S7" s="5">
        <f t="shared" si="3"/>
        <v>0</v>
      </c>
      <c r="T7" s="144"/>
      <c r="U7" s="5">
        <f t="shared" si="4"/>
        <v>0</v>
      </c>
      <c r="V7" s="144">
        <v>11295</v>
      </c>
      <c r="W7" s="6">
        <f t="shared" si="5"/>
        <v>2.64</v>
      </c>
      <c r="X7" s="5">
        <f>IF(V7/(H7-E7)/13&gt;=2.5,1,0)</f>
        <v>1</v>
      </c>
      <c r="Y7" s="144">
        <v>6652</v>
      </c>
      <c r="Z7" s="5">
        <f>IF(Y7/H7&gt;=6,1,0)</f>
        <v>1</v>
      </c>
      <c r="AA7" s="144">
        <v>97</v>
      </c>
      <c r="AB7" s="5">
        <f t="shared" si="6"/>
        <v>2</v>
      </c>
      <c r="AC7" s="144">
        <v>97</v>
      </c>
      <c r="AD7" s="5">
        <f t="shared" si="7"/>
        <v>2</v>
      </c>
      <c r="AE7" s="144">
        <v>2739</v>
      </c>
      <c r="AF7" s="6">
        <f t="shared" si="8"/>
        <v>7.5247252747252746</v>
      </c>
      <c r="AG7" s="5">
        <f t="shared" si="9"/>
        <v>2</v>
      </c>
      <c r="AH7" s="144">
        <v>2524</v>
      </c>
      <c r="AI7" s="7">
        <f t="shared" si="10"/>
        <v>7.6717325227963524</v>
      </c>
      <c r="AJ7" s="5">
        <f t="shared" si="11"/>
        <v>2</v>
      </c>
      <c r="AK7" s="144">
        <v>570</v>
      </c>
      <c r="AL7" s="7">
        <f t="shared" si="12"/>
        <v>20.357142857142858</v>
      </c>
      <c r="AM7" s="5">
        <f t="shared" si="13"/>
        <v>2</v>
      </c>
      <c r="AN7" s="107">
        <f t="shared" si="14"/>
        <v>16</v>
      </c>
      <c r="AO7" s="107">
        <f>ROUND(AN7/$AN$2*100,0)</f>
        <v>89</v>
      </c>
      <c r="AP7" s="104" t="str">
        <f t="shared" si="15"/>
        <v>нет</v>
      </c>
      <c r="AQ7" s="104" t="str">
        <f t="shared" si="16"/>
        <v>нет</v>
      </c>
      <c r="AR7" s="104" t="str">
        <f t="shared" si="17"/>
        <v>нет</v>
      </c>
    </row>
    <row r="8" spans="1:44" ht="30" customHeight="1">
      <c r="A8" s="26">
        <v>9</v>
      </c>
      <c r="B8" s="41" t="s">
        <v>80</v>
      </c>
      <c r="C8" s="144">
        <v>23</v>
      </c>
      <c r="D8" s="79">
        <v>11</v>
      </c>
      <c r="E8" s="79">
        <v>33</v>
      </c>
      <c r="F8" s="79">
        <v>180</v>
      </c>
      <c r="G8" s="173">
        <v>181</v>
      </c>
      <c r="H8" s="144">
        <v>181</v>
      </c>
      <c r="I8" s="5">
        <f t="shared" si="0"/>
        <v>1</v>
      </c>
      <c r="J8" s="144">
        <v>11</v>
      </c>
      <c r="K8" s="144">
        <v>304</v>
      </c>
      <c r="L8" s="144">
        <v>100</v>
      </c>
      <c r="M8" s="5">
        <f t="shared" si="1"/>
        <v>2</v>
      </c>
      <c r="N8" s="144">
        <v>235</v>
      </c>
      <c r="O8" s="5">
        <f t="shared" si="2"/>
        <v>1</v>
      </c>
      <c r="P8" s="144">
        <v>311</v>
      </c>
      <c r="Q8" s="144" t="s">
        <v>210</v>
      </c>
      <c r="R8" s="144"/>
      <c r="S8" s="5">
        <f t="shared" si="3"/>
        <v>0</v>
      </c>
      <c r="T8" s="144"/>
      <c r="U8" s="5">
        <f t="shared" si="4"/>
        <v>0</v>
      </c>
      <c r="V8" s="144">
        <v>7599</v>
      </c>
      <c r="W8" s="6">
        <f t="shared" si="5"/>
        <v>3.95</v>
      </c>
      <c r="X8" s="5">
        <f>IF(V8/(H8-E8)/13&gt;=2.5,1,0)</f>
        <v>1</v>
      </c>
      <c r="Y8" s="144">
        <v>3083</v>
      </c>
      <c r="Z8" s="5">
        <f>IF(Y8/H8&gt;=6,1,0)</f>
        <v>1</v>
      </c>
      <c r="AA8" s="144">
        <v>99</v>
      </c>
      <c r="AB8" s="5">
        <f t="shared" si="6"/>
        <v>2</v>
      </c>
      <c r="AC8" s="144">
        <v>98</v>
      </c>
      <c r="AD8" s="5">
        <f t="shared" si="7"/>
        <v>2</v>
      </c>
      <c r="AE8" s="144">
        <v>915</v>
      </c>
      <c r="AF8" s="6">
        <f t="shared" si="8"/>
        <v>3.0098684210526314</v>
      </c>
      <c r="AG8" s="5">
        <f t="shared" si="9"/>
        <v>1</v>
      </c>
      <c r="AH8" s="144">
        <v>757</v>
      </c>
      <c r="AI8" s="7">
        <f t="shared" si="10"/>
        <v>4.1823204419889501</v>
      </c>
      <c r="AJ8" s="5">
        <f t="shared" si="11"/>
        <v>2</v>
      </c>
      <c r="AK8" s="144">
        <v>842</v>
      </c>
      <c r="AL8" s="7">
        <f t="shared" si="12"/>
        <v>36.608695652173914</v>
      </c>
      <c r="AM8" s="5">
        <f t="shared" si="13"/>
        <v>3</v>
      </c>
      <c r="AN8" s="107">
        <f t="shared" si="14"/>
        <v>16</v>
      </c>
      <c r="AO8" s="107">
        <f>ROUND(AN8/$AN$2*100,0)</f>
        <v>89</v>
      </c>
      <c r="AP8" s="104" t="str">
        <f t="shared" si="15"/>
        <v>нет</v>
      </c>
      <c r="AQ8" s="104" t="str">
        <f t="shared" si="16"/>
        <v>нет</v>
      </c>
      <c r="AR8" s="104" t="str">
        <f t="shared" si="17"/>
        <v>нет</v>
      </c>
    </row>
    <row r="9" spans="1:44" ht="30" customHeight="1">
      <c r="A9" s="26">
        <v>12</v>
      </c>
      <c r="B9" s="43" t="s">
        <v>72</v>
      </c>
      <c r="C9" s="144">
        <v>22</v>
      </c>
      <c r="D9" s="79">
        <v>10</v>
      </c>
      <c r="E9" s="79">
        <v>19</v>
      </c>
      <c r="F9" s="79">
        <v>75</v>
      </c>
      <c r="G9" s="173">
        <v>75</v>
      </c>
      <c r="H9" s="144">
        <v>76</v>
      </c>
      <c r="I9" s="5">
        <f t="shared" si="0"/>
        <v>1</v>
      </c>
      <c r="J9" s="144">
        <v>16</v>
      </c>
      <c r="K9" s="144">
        <v>110</v>
      </c>
      <c r="L9" s="144">
        <v>100</v>
      </c>
      <c r="M9" s="5">
        <f t="shared" si="1"/>
        <v>2</v>
      </c>
      <c r="N9" s="144">
        <v>440</v>
      </c>
      <c r="O9" s="5">
        <f t="shared" si="2"/>
        <v>1</v>
      </c>
      <c r="P9" s="144">
        <v>380</v>
      </c>
      <c r="Q9" s="144" t="s">
        <v>210</v>
      </c>
      <c r="R9" s="144"/>
      <c r="S9" s="5">
        <f t="shared" si="3"/>
        <v>0</v>
      </c>
      <c r="T9" s="144"/>
      <c r="U9" s="5">
        <f t="shared" si="4"/>
        <v>0</v>
      </c>
      <c r="V9" s="144">
        <v>4769</v>
      </c>
      <c r="W9" s="6">
        <f t="shared" si="5"/>
        <v>6.44</v>
      </c>
      <c r="X9" s="94">
        <f>IF(V9/(H9-E9)/13&gt;=1.5,1,0)</f>
        <v>1</v>
      </c>
      <c r="Y9" s="144">
        <v>1320</v>
      </c>
      <c r="Z9" s="94">
        <f>IF(Y9/H9&gt;=3,1,0)</f>
        <v>1</v>
      </c>
      <c r="AA9" s="144">
        <v>99</v>
      </c>
      <c r="AB9" s="5">
        <f t="shared" si="6"/>
        <v>2</v>
      </c>
      <c r="AC9" s="144">
        <v>92</v>
      </c>
      <c r="AD9" s="152">
        <f t="shared" si="7"/>
        <v>2</v>
      </c>
      <c r="AE9" s="144">
        <v>24</v>
      </c>
      <c r="AF9" s="6">
        <f t="shared" si="8"/>
        <v>0.21818181818181817</v>
      </c>
      <c r="AG9" s="5">
        <f t="shared" si="9"/>
        <v>0</v>
      </c>
      <c r="AH9" s="144">
        <v>5</v>
      </c>
      <c r="AI9" s="7">
        <f t="shared" si="10"/>
        <v>6.5789473684210523E-2</v>
      </c>
      <c r="AJ9" s="152">
        <f t="shared" si="11"/>
        <v>0</v>
      </c>
      <c r="AK9" s="144">
        <v>330</v>
      </c>
      <c r="AL9" s="7">
        <f t="shared" si="12"/>
        <v>15</v>
      </c>
      <c r="AM9" s="5">
        <f t="shared" si="13"/>
        <v>2</v>
      </c>
      <c r="AN9" s="107">
        <f t="shared" si="14"/>
        <v>12</v>
      </c>
      <c r="AO9" s="109">
        <f>ROUND(AN9/($AN$2-$AD$2-$AJ$2)*100,0)</f>
        <v>86</v>
      </c>
      <c r="AP9" s="104" t="str">
        <f t="shared" si="15"/>
        <v>нет</v>
      </c>
      <c r="AQ9" s="104" t="str">
        <f t="shared" si="16"/>
        <v>нет</v>
      </c>
      <c r="AR9" s="104" t="str">
        <f t="shared" si="17"/>
        <v>нет</v>
      </c>
    </row>
    <row r="10" spans="1:44" ht="30" customHeight="1">
      <c r="A10" s="26">
        <v>11</v>
      </c>
      <c r="B10" s="41" t="s">
        <v>82</v>
      </c>
      <c r="C10" s="144">
        <v>10</v>
      </c>
      <c r="D10" s="79">
        <v>5</v>
      </c>
      <c r="E10" s="79">
        <v>0</v>
      </c>
      <c r="F10" s="79">
        <v>65</v>
      </c>
      <c r="G10" s="173">
        <v>86</v>
      </c>
      <c r="H10" s="144">
        <v>79</v>
      </c>
      <c r="I10" s="5">
        <f t="shared" si="0"/>
        <v>1</v>
      </c>
      <c r="J10" s="144">
        <v>5</v>
      </c>
      <c r="K10" s="144">
        <v>40</v>
      </c>
      <c r="L10" s="144">
        <v>46</v>
      </c>
      <c r="M10" s="152">
        <f t="shared" si="1"/>
        <v>0</v>
      </c>
      <c r="N10" s="144">
        <v>77</v>
      </c>
      <c r="O10" s="5">
        <f t="shared" si="2"/>
        <v>1</v>
      </c>
      <c r="P10" s="144">
        <v>101</v>
      </c>
      <c r="Q10" s="144" t="s">
        <v>212</v>
      </c>
      <c r="R10" s="144"/>
      <c r="S10" s="5">
        <f t="shared" si="3"/>
        <v>0</v>
      </c>
      <c r="T10" s="144"/>
      <c r="U10" s="5">
        <f t="shared" si="4"/>
        <v>0</v>
      </c>
      <c r="V10" s="144">
        <v>1690</v>
      </c>
      <c r="W10" s="6">
        <f t="shared" si="5"/>
        <v>1.65</v>
      </c>
      <c r="X10" s="94">
        <f>IF(V10/(H10-E10)/13&gt;=1.5,1,0)</f>
        <v>1</v>
      </c>
      <c r="Y10" s="144">
        <v>498</v>
      </c>
      <c r="Z10" s="5">
        <f t="shared" ref="Z10:Z15" si="18">IF(Y10/H10&gt;=6,1,0)</f>
        <v>1</v>
      </c>
      <c r="AA10" s="144">
        <v>100</v>
      </c>
      <c r="AB10" s="5">
        <f t="shared" si="6"/>
        <v>2</v>
      </c>
      <c r="AC10" s="144">
        <v>96</v>
      </c>
      <c r="AD10" s="5">
        <f t="shared" si="7"/>
        <v>2</v>
      </c>
      <c r="AE10" s="144">
        <v>2</v>
      </c>
      <c r="AF10" s="6">
        <f t="shared" si="8"/>
        <v>0.05</v>
      </c>
      <c r="AG10" s="152">
        <f t="shared" si="9"/>
        <v>0</v>
      </c>
      <c r="AH10" s="144">
        <v>13</v>
      </c>
      <c r="AI10" s="7">
        <f t="shared" si="10"/>
        <v>0.16455696202531644</v>
      </c>
      <c r="AJ10" s="5">
        <f t="shared" si="11"/>
        <v>0</v>
      </c>
      <c r="AK10" s="144">
        <v>229</v>
      </c>
      <c r="AL10" s="7">
        <f t="shared" si="12"/>
        <v>22.9</v>
      </c>
      <c r="AM10" s="5">
        <f t="shared" si="13"/>
        <v>2</v>
      </c>
      <c r="AN10" s="107">
        <f t="shared" si="14"/>
        <v>10</v>
      </c>
      <c r="AO10" s="109">
        <f>ROUND(AN10/($AN$2-$M$2-$AG$2)*100,0)</f>
        <v>77</v>
      </c>
      <c r="AP10" s="104" t="str">
        <f t="shared" si="15"/>
        <v>нет</v>
      </c>
      <c r="AQ10" s="104" t="str">
        <f t="shared" si="16"/>
        <v>нет</v>
      </c>
      <c r="AR10" s="104" t="str">
        <f t="shared" si="17"/>
        <v>нет</v>
      </c>
    </row>
    <row r="11" spans="1:44" ht="30" customHeight="1">
      <c r="A11" s="26">
        <v>1</v>
      </c>
      <c r="B11" s="41" t="s">
        <v>73</v>
      </c>
      <c r="C11" s="144">
        <v>75</v>
      </c>
      <c r="D11" s="79">
        <v>34</v>
      </c>
      <c r="E11" s="79">
        <v>207</v>
      </c>
      <c r="F11" s="79">
        <v>811</v>
      </c>
      <c r="G11" s="173">
        <v>812</v>
      </c>
      <c r="H11" s="144">
        <v>817</v>
      </c>
      <c r="I11" s="5">
        <f t="shared" si="0"/>
        <v>1</v>
      </c>
      <c r="J11" s="144">
        <v>37</v>
      </c>
      <c r="K11" s="144">
        <v>1023</v>
      </c>
      <c r="L11" s="144">
        <v>99</v>
      </c>
      <c r="M11" s="5">
        <f t="shared" si="1"/>
        <v>2</v>
      </c>
      <c r="N11" s="144">
        <v>641</v>
      </c>
      <c r="O11" s="5">
        <f t="shared" si="2"/>
        <v>1</v>
      </c>
      <c r="P11" s="144">
        <v>983</v>
      </c>
      <c r="Q11" s="144" t="s">
        <v>210</v>
      </c>
      <c r="R11" s="144"/>
      <c r="S11" s="5">
        <f t="shared" si="3"/>
        <v>0</v>
      </c>
      <c r="T11" s="144"/>
      <c r="U11" s="5">
        <f t="shared" si="4"/>
        <v>0</v>
      </c>
      <c r="V11" s="144">
        <v>27989</v>
      </c>
      <c r="W11" s="6">
        <f t="shared" si="5"/>
        <v>3.53</v>
      </c>
      <c r="X11" s="5">
        <f t="shared" ref="X11:X16" si="19">IF(V11/(H11-E11)/13&gt;=2.5,1,0)</f>
        <v>1</v>
      </c>
      <c r="Y11" s="144">
        <v>9581</v>
      </c>
      <c r="Z11" s="5">
        <f t="shared" si="18"/>
        <v>1</v>
      </c>
      <c r="AA11" s="144">
        <v>95</v>
      </c>
      <c r="AB11" s="5">
        <f t="shared" si="6"/>
        <v>2</v>
      </c>
      <c r="AC11" s="144">
        <v>88</v>
      </c>
      <c r="AD11" s="5">
        <f t="shared" si="7"/>
        <v>1</v>
      </c>
      <c r="AE11" s="144">
        <v>3941</v>
      </c>
      <c r="AF11" s="6">
        <f t="shared" si="8"/>
        <v>3.8523949169110461</v>
      </c>
      <c r="AG11" s="5">
        <f t="shared" si="9"/>
        <v>1</v>
      </c>
      <c r="AH11" s="144">
        <v>2507</v>
      </c>
      <c r="AI11" s="7">
        <f t="shared" si="10"/>
        <v>3.0685434516523866</v>
      </c>
      <c r="AJ11" s="5">
        <f t="shared" si="11"/>
        <v>1</v>
      </c>
      <c r="AK11" s="144">
        <v>1580</v>
      </c>
      <c r="AL11" s="7">
        <f t="shared" si="12"/>
        <v>21.066666666666666</v>
      </c>
      <c r="AM11" s="5">
        <f t="shared" si="13"/>
        <v>2</v>
      </c>
      <c r="AN11" s="107">
        <f t="shared" si="14"/>
        <v>13</v>
      </c>
      <c r="AO11" s="107">
        <f t="shared" ref="AO11:AO16" si="20">ROUND(AN11/$AN$2*100,0)</f>
        <v>72</v>
      </c>
      <c r="AP11" s="104" t="str">
        <f t="shared" si="15"/>
        <v>нет</v>
      </c>
      <c r="AQ11" s="104" t="str">
        <f t="shared" si="16"/>
        <v>нет</v>
      </c>
      <c r="AR11" s="104" t="str">
        <f t="shared" si="17"/>
        <v>нет</v>
      </c>
    </row>
    <row r="12" spans="1:44" ht="30" customHeight="1">
      <c r="A12" s="26">
        <v>10</v>
      </c>
      <c r="B12" s="41" t="s">
        <v>81</v>
      </c>
      <c r="C12" s="144">
        <v>30</v>
      </c>
      <c r="D12" s="79">
        <v>11</v>
      </c>
      <c r="E12" s="79">
        <v>30</v>
      </c>
      <c r="F12" s="79">
        <v>136</v>
      </c>
      <c r="G12" s="173">
        <v>135</v>
      </c>
      <c r="H12" s="144">
        <v>136</v>
      </c>
      <c r="I12" s="5">
        <f t="shared" si="0"/>
        <v>1</v>
      </c>
      <c r="J12" s="144">
        <v>13</v>
      </c>
      <c r="K12" s="144">
        <v>138</v>
      </c>
      <c r="L12" s="144">
        <v>100</v>
      </c>
      <c r="M12" s="5">
        <f t="shared" si="1"/>
        <v>2</v>
      </c>
      <c r="N12" s="144">
        <v>223</v>
      </c>
      <c r="O12" s="5">
        <f t="shared" si="2"/>
        <v>1</v>
      </c>
      <c r="P12" s="144">
        <v>316</v>
      </c>
      <c r="Q12" s="144" t="s">
        <v>210</v>
      </c>
      <c r="R12" s="144"/>
      <c r="S12" s="5">
        <f t="shared" si="3"/>
        <v>0</v>
      </c>
      <c r="T12" s="144"/>
      <c r="U12" s="5">
        <f t="shared" si="4"/>
        <v>0</v>
      </c>
      <c r="V12" s="144">
        <v>7200</v>
      </c>
      <c r="W12" s="6">
        <f t="shared" si="5"/>
        <v>5.22</v>
      </c>
      <c r="X12" s="5">
        <f t="shared" si="19"/>
        <v>1</v>
      </c>
      <c r="Y12" s="144">
        <v>854</v>
      </c>
      <c r="Z12" s="5">
        <f t="shared" si="18"/>
        <v>1</v>
      </c>
      <c r="AA12" s="144">
        <v>94</v>
      </c>
      <c r="AB12" s="5">
        <f t="shared" si="6"/>
        <v>2</v>
      </c>
      <c r="AC12" s="144">
        <v>85</v>
      </c>
      <c r="AD12" s="5">
        <f t="shared" si="7"/>
        <v>1</v>
      </c>
      <c r="AE12" s="144">
        <v>402</v>
      </c>
      <c r="AF12" s="6">
        <f t="shared" si="8"/>
        <v>2.9130434782608696</v>
      </c>
      <c r="AG12" s="5">
        <f t="shared" si="9"/>
        <v>1</v>
      </c>
      <c r="AH12" s="144">
        <v>252</v>
      </c>
      <c r="AI12" s="7">
        <f t="shared" si="10"/>
        <v>1.8529411764705883</v>
      </c>
      <c r="AJ12" s="5">
        <f t="shared" si="11"/>
        <v>1</v>
      </c>
      <c r="AK12" s="144">
        <v>469</v>
      </c>
      <c r="AL12" s="7">
        <f t="shared" si="12"/>
        <v>15.633333333333333</v>
      </c>
      <c r="AM12" s="5">
        <f t="shared" si="13"/>
        <v>2</v>
      </c>
      <c r="AN12" s="107">
        <f t="shared" si="14"/>
        <v>13</v>
      </c>
      <c r="AO12" s="107">
        <f t="shared" si="20"/>
        <v>72</v>
      </c>
      <c r="AP12" s="104" t="str">
        <f t="shared" si="15"/>
        <v>нет</v>
      </c>
      <c r="AQ12" s="104" t="str">
        <f t="shared" si="16"/>
        <v>нет</v>
      </c>
      <c r="AR12" s="104" t="str">
        <f t="shared" si="17"/>
        <v>нет</v>
      </c>
    </row>
    <row r="13" spans="1:44" ht="30" customHeight="1">
      <c r="A13" s="26">
        <v>13</v>
      </c>
      <c r="B13" s="41" t="s">
        <v>83</v>
      </c>
      <c r="C13" s="144">
        <v>22</v>
      </c>
      <c r="D13" s="79">
        <v>9</v>
      </c>
      <c r="E13" s="79">
        <v>7</v>
      </c>
      <c r="F13" s="79">
        <v>30</v>
      </c>
      <c r="G13" s="173">
        <v>30</v>
      </c>
      <c r="H13" s="144">
        <v>31</v>
      </c>
      <c r="I13" s="5">
        <f t="shared" si="0"/>
        <v>1</v>
      </c>
      <c r="J13" s="144">
        <v>12</v>
      </c>
      <c r="K13" s="144">
        <v>34</v>
      </c>
      <c r="L13" s="144">
        <v>94</v>
      </c>
      <c r="M13" s="5">
        <f t="shared" si="1"/>
        <v>2</v>
      </c>
      <c r="N13" s="144">
        <v>206</v>
      </c>
      <c r="O13" s="5">
        <f t="shared" si="2"/>
        <v>1</v>
      </c>
      <c r="P13" s="144">
        <v>343</v>
      </c>
      <c r="Q13" s="144" t="s">
        <v>210</v>
      </c>
      <c r="R13" s="144"/>
      <c r="S13" s="5">
        <f t="shared" si="3"/>
        <v>0</v>
      </c>
      <c r="T13" s="144"/>
      <c r="U13" s="5">
        <f t="shared" si="4"/>
        <v>0</v>
      </c>
      <c r="V13" s="144">
        <v>2622</v>
      </c>
      <c r="W13" s="6">
        <f t="shared" si="5"/>
        <v>8.4</v>
      </c>
      <c r="X13" s="5">
        <f t="shared" si="19"/>
        <v>1</v>
      </c>
      <c r="Y13" s="144">
        <v>475</v>
      </c>
      <c r="Z13" s="5">
        <f t="shared" si="18"/>
        <v>1</v>
      </c>
      <c r="AA13" s="144">
        <v>92</v>
      </c>
      <c r="AB13" s="5">
        <f t="shared" si="6"/>
        <v>2</v>
      </c>
      <c r="AC13" s="144">
        <v>83</v>
      </c>
      <c r="AD13" s="5">
        <f t="shared" si="7"/>
        <v>1</v>
      </c>
      <c r="AE13" s="144">
        <v>0</v>
      </c>
      <c r="AF13" s="6">
        <f t="shared" si="8"/>
        <v>0</v>
      </c>
      <c r="AG13" s="5">
        <f t="shared" si="9"/>
        <v>0</v>
      </c>
      <c r="AH13" s="144">
        <v>113</v>
      </c>
      <c r="AI13" s="7">
        <f t="shared" si="10"/>
        <v>3.6451612903225805</v>
      </c>
      <c r="AJ13" s="5">
        <f t="shared" si="11"/>
        <v>1</v>
      </c>
      <c r="AK13" s="144">
        <v>616</v>
      </c>
      <c r="AL13" s="7">
        <f t="shared" si="12"/>
        <v>28</v>
      </c>
      <c r="AM13" s="5">
        <f t="shared" si="13"/>
        <v>3</v>
      </c>
      <c r="AN13" s="107">
        <f t="shared" si="14"/>
        <v>13</v>
      </c>
      <c r="AO13" s="107">
        <f t="shared" si="20"/>
        <v>72</v>
      </c>
      <c r="AP13" s="104" t="str">
        <f t="shared" si="15"/>
        <v>нет</v>
      </c>
      <c r="AQ13" s="104" t="str">
        <f t="shared" si="16"/>
        <v>нет</v>
      </c>
      <c r="AR13" s="104" t="str">
        <f t="shared" si="17"/>
        <v>нет</v>
      </c>
    </row>
    <row r="14" spans="1:44" ht="30" customHeight="1">
      <c r="A14" s="26">
        <v>8</v>
      </c>
      <c r="B14" s="41" t="s">
        <v>79</v>
      </c>
      <c r="C14" s="144">
        <v>25</v>
      </c>
      <c r="D14" s="79">
        <v>11</v>
      </c>
      <c r="E14" s="79">
        <v>16</v>
      </c>
      <c r="F14" s="79">
        <v>119</v>
      </c>
      <c r="G14" s="173">
        <v>119</v>
      </c>
      <c r="H14" s="144">
        <v>120</v>
      </c>
      <c r="I14" s="5">
        <f t="shared" si="0"/>
        <v>1</v>
      </c>
      <c r="J14" s="144">
        <v>11</v>
      </c>
      <c r="K14" s="144">
        <v>172</v>
      </c>
      <c r="L14" s="144">
        <v>98</v>
      </c>
      <c r="M14" s="5">
        <f t="shared" si="1"/>
        <v>2</v>
      </c>
      <c r="N14" s="144">
        <v>358</v>
      </c>
      <c r="O14" s="5">
        <f t="shared" si="2"/>
        <v>1</v>
      </c>
      <c r="P14" s="144">
        <v>385</v>
      </c>
      <c r="Q14" s="144" t="s">
        <v>210</v>
      </c>
      <c r="R14" s="144"/>
      <c r="S14" s="5">
        <f t="shared" si="3"/>
        <v>0</v>
      </c>
      <c r="T14" s="144"/>
      <c r="U14" s="5">
        <f t="shared" si="4"/>
        <v>0</v>
      </c>
      <c r="V14" s="144">
        <v>3976</v>
      </c>
      <c r="W14" s="6">
        <f t="shared" si="5"/>
        <v>2.94</v>
      </c>
      <c r="X14" s="5">
        <f t="shared" si="19"/>
        <v>1</v>
      </c>
      <c r="Y14" s="144">
        <v>2670</v>
      </c>
      <c r="Z14" s="5">
        <f t="shared" si="18"/>
        <v>1</v>
      </c>
      <c r="AA14" s="144">
        <v>91</v>
      </c>
      <c r="AB14" s="5">
        <f t="shared" si="6"/>
        <v>2</v>
      </c>
      <c r="AC14" s="144">
        <v>80</v>
      </c>
      <c r="AD14" s="5">
        <f t="shared" si="7"/>
        <v>1</v>
      </c>
      <c r="AE14" s="144">
        <v>81</v>
      </c>
      <c r="AF14" s="6">
        <f t="shared" si="8"/>
        <v>0.47093023255813954</v>
      </c>
      <c r="AG14" s="5">
        <f t="shared" si="9"/>
        <v>0</v>
      </c>
      <c r="AH14" s="144">
        <v>279</v>
      </c>
      <c r="AI14" s="7">
        <f t="shared" si="10"/>
        <v>2.3250000000000002</v>
      </c>
      <c r="AJ14" s="5">
        <f t="shared" si="11"/>
        <v>1</v>
      </c>
      <c r="AK14" s="144">
        <v>400</v>
      </c>
      <c r="AL14" s="7">
        <f t="shared" si="12"/>
        <v>16</v>
      </c>
      <c r="AM14" s="5">
        <f t="shared" si="13"/>
        <v>2</v>
      </c>
      <c r="AN14" s="107">
        <f t="shared" si="14"/>
        <v>12</v>
      </c>
      <c r="AO14" s="107">
        <f t="shared" si="20"/>
        <v>67</v>
      </c>
      <c r="AP14" s="104" t="str">
        <f t="shared" si="15"/>
        <v>нет</v>
      </c>
      <c r="AQ14" s="104" t="str">
        <f t="shared" si="16"/>
        <v>нет</v>
      </c>
      <c r="AR14" s="104" t="str">
        <f t="shared" si="17"/>
        <v>нет</v>
      </c>
    </row>
    <row r="15" spans="1:44" ht="30" customHeight="1">
      <c r="A15" s="26">
        <v>7</v>
      </c>
      <c r="B15" s="41" t="s">
        <v>84</v>
      </c>
      <c r="C15" s="144">
        <v>24</v>
      </c>
      <c r="D15" s="79">
        <v>11</v>
      </c>
      <c r="E15" s="79">
        <v>22</v>
      </c>
      <c r="F15" s="79">
        <v>147</v>
      </c>
      <c r="G15" s="173">
        <v>147</v>
      </c>
      <c r="H15" s="144">
        <v>148</v>
      </c>
      <c r="I15" s="5">
        <f t="shared" si="0"/>
        <v>1</v>
      </c>
      <c r="J15" s="144">
        <v>17</v>
      </c>
      <c r="K15" s="144">
        <v>165</v>
      </c>
      <c r="L15" s="144">
        <v>98</v>
      </c>
      <c r="M15" s="5">
        <f t="shared" si="1"/>
        <v>2</v>
      </c>
      <c r="N15" s="144">
        <v>466</v>
      </c>
      <c r="O15" s="5">
        <f t="shared" si="2"/>
        <v>1</v>
      </c>
      <c r="P15" s="144">
        <v>458</v>
      </c>
      <c r="Q15" s="144" t="s">
        <v>210</v>
      </c>
      <c r="R15" s="144"/>
      <c r="S15" s="5">
        <f t="shared" si="3"/>
        <v>0</v>
      </c>
      <c r="T15" s="144"/>
      <c r="U15" s="5">
        <f t="shared" si="4"/>
        <v>0</v>
      </c>
      <c r="V15" s="144">
        <v>4932</v>
      </c>
      <c r="W15" s="6">
        <f t="shared" si="5"/>
        <v>3.01</v>
      </c>
      <c r="X15" s="5">
        <f t="shared" si="19"/>
        <v>1</v>
      </c>
      <c r="Y15" s="144">
        <v>1833</v>
      </c>
      <c r="Z15" s="5">
        <f t="shared" si="18"/>
        <v>1</v>
      </c>
      <c r="AA15" s="144">
        <v>80</v>
      </c>
      <c r="AB15" s="5">
        <f t="shared" si="6"/>
        <v>1</v>
      </c>
      <c r="AC15" s="144">
        <v>75</v>
      </c>
      <c r="AD15" s="5">
        <f t="shared" si="7"/>
        <v>0</v>
      </c>
      <c r="AE15" s="144">
        <v>437</v>
      </c>
      <c r="AF15" s="6">
        <f t="shared" si="8"/>
        <v>2.6484848484848484</v>
      </c>
      <c r="AG15" s="5">
        <f t="shared" si="9"/>
        <v>1</v>
      </c>
      <c r="AH15" s="144">
        <v>121</v>
      </c>
      <c r="AI15" s="7">
        <f t="shared" si="10"/>
        <v>0.81756756756756754</v>
      </c>
      <c r="AJ15" s="5">
        <f t="shared" si="11"/>
        <v>0</v>
      </c>
      <c r="AK15" s="144">
        <v>484</v>
      </c>
      <c r="AL15" s="7">
        <f t="shared" si="12"/>
        <v>20.166666666666668</v>
      </c>
      <c r="AM15" s="5">
        <f t="shared" si="13"/>
        <v>2</v>
      </c>
      <c r="AN15" s="107">
        <f t="shared" si="14"/>
        <v>10</v>
      </c>
      <c r="AO15" s="107">
        <f t="shared" si="20"/>
        <v>56</v>
      </c>
      <c r="AP15" s="104" t="str">
        <f t="shared" si="15"/>
        <v>нет</v>
      </c>
      <c r="AQ15" s="104" t="str">
        <f t="shared" si="16"/>
        <v>нет</v>
      </c>
      <c r="AR15" s="104" t="str">
        <f t="shared" si="17"/>
        <v>нет</v>
      </c>
    </row>
    <row r="16" spans="1:44" ht="30" customHeight="1">
      <c r="A16" s="26">
        <v>6</v>
      </c>
      <c r="B16" s="41" t="s">
        <v>78</v>
      </c>
      <c r="C16" s="144">
        <v>34</v>
      </c>
      <c r="D16" s="79">
        <v>18</v>
      </c>
      <c r="E16" s="79">
        <v>61</v>
      </c>
      <c r="F16" s="79">
        <v>288</v>
      </c>
      <c r="G16" s="173">
        <v>288</v>
      </c>
      <c r="H16" s="144">
        <v>291</v>
      </c>
      <c r="I16" s="5">
        <f t="shared" si="0"/>
        <v>1</v>
      </c>
      <c r="J16" s="144">
        <v>18</v>
      </c>
      <c r="K16" s="144">
        <v>223</v>
      </c>
      <c r="L16" s="144">
        <v>86</v>
      </c>
      <c r="M16" s="5">
        <f t="shared" si="1"/>
        <v>1</v>
      </c>
      <c r="N16" s="144">
        <v>429</v>
      </c>
      <c r="O16" s="5">
        <f t="shared" si="2"/>
        <v>1</v>
      </c>
      <c r="P16" s="144">
        <v>470</v>
      </c>
      <c r="Q16" s="144" t="s">
        <v>210</v>
      </c>
      <c r="R16" s="144"/>
      <c r="S16" s="5">
        <f t="shared" si="3"/>
        <v>0</v>
      </c>
      <c r="T16" s="144"/>
      <c r="U16" s="5">
        <f t="shared" si="4"/>
        <v>0</v>
      </c>
      <c r="V16" s="144">
        <v>12651</v>
      </c>
      <c r="W16" s="6">
        <f t="shared" si="5"/>
        <v>4.2300000000000004</v>
      </c>
      <c r="X16" s="5">
        <f t="shared" si="19"/>
        <v>1</v>
      </c>
      <c r="Y16" s="144">
        <v>6061</v>
      </c>
      <c r="Z16" s="5">
        <v>0</v>
      </c>
      <c r="AA16" s="144">
        <v>97</v>
      </c>
      <c r="AB16" s="5">
        <f t="shared" si="6"/>
        <v>2</v>
      </c>
      <c r="AC16" s="144">
        <v>95</v>
      </c>
      <c r="AD16" s="5">
        <f t="shared" si="7"/>
        <v>2</v>
      </c>
      <c r="AE16" s="144">
        <v>44</v>
      </c>
      <c r="AF16" s="6">
        <v>0</v>
      </c>
      <c r="AG16" s="5">
        <f t="shared" si="9"/>
        <v>0</v>
      </c>
      <c r="AH16" s="144">
        <v>121</v>
      </c>
      <c r="AI16" s="7">
        <v>0</v>
      </c>
      <c r="AJ16" s="5">
        <f t="shared" si="11"/>
        <v>0</v>
      </c>
      <c r="AK16" s="144">
        <v>910</v>
      </c>
      <c r="AL16" s="7">
        <v>0</v>
      </c>
      <c r="AM16" s="5">
        <f t="shared" si="13"/>
        <v>0</v>
      </c>
      <c r="AN16" s="107">
        <f t="shared" si="14"/>
        <v>8</v>
      </c>
      <c r="AO16" s="107">
        <f t="shared" si="20"/>
        <v>44</v>
      </c>
      <c r="AP16" s="104" t="str">
        <f t="shared" si="15"/>
        <v>нет</v>
      </c>
      <c r="AQ16" s="104" t="str">
        <f t="shared" si="16"/>
        <v>нет</v>
      </c>
      <c r="AR16" s="104" t="str">
        <f t="shared" si="17"/>
        <v>нет</v>
      </c>
    </row>
    <row r="17" spans="2:41"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</row>
    <row r="18" spans="2:41" ht="15.75" thickBot="1">
      <c r="B18" s="72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</row>
    <row r="19" spans="2:41" ht="16.5" thickBot="1"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259" t="s">
        <v>129</v>
      </c>
      <c r="AJ19" s="260"/>
      <c r="AK19" s="260"/>
      <c r="AL19" s="260"/>
      <c r="AM19" s="262"/>
      <c r="AN19" s="61">
        <f>AVERAGE(AN4:AN16)</f>
        <v>13.23076923076923</v>
      </c>
      <c r="AO19" s="50">
        <f>ROUND(AN19/$AN$2*100,0)</f>
        <v>74</v>
      </c>
    </row>
  </sheetData>
  <autoFilter ref="A1:AR16">
    <sortState ref="A4:AR16">
      <sortCondition descending="1" ref="AO1:AO16"/>
    </sortState>
  </autoFilter>
  <sortState ref="A4:AR16">
    <sortCondition ref="A4"/>
  </sortState>
  <mergeCells count="1">
    <mergeCell ref="AI19:AM19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R11"/>
  <sheetViews>
    <sheetView zoomScale="80" zoomScaleNormal="80" workbookViewId="0">
      <pane xSplit="2" ySplit="1" topLeftCell="AB2" activePane="bottomRight" state="frozen"/>
      <selection activeCell="B3" sqref="B3"/>
      <selection pane="topRight" activeCell="B3" sqref="B3"/>
      <selection pane="bottomLeft" activeCell="B3" sqref="B3"/>
      <selection pane="bottomRight" activeCell="AW26" sqref="AW26"/>
    </sheetView>
  </sheetViews>
  <sheetFormatPr defaultColWidth="8.85546875" defaultRowHeight="15"/>
  <cols>
    <col min="1" max="1" width="6.42578125" bestFit="1" customWidth="1"/>
    <col min="2" max="2" width="54.140625" customWidth="1"/>
    <col min="3" max="3" width="12.85546875" customWidth="1"/>
    <col min="4" max="4" width="10.85546875" customWidth="1"/>
    <col min="5" max="5" width="12.85546875" customWidth="1"/>
    <col min="6" max="6" width="12.140625" customWidth="1"/>
    <col min="7" max="7" width="12.140625" style="72" customWidth="1"/>
    <col min="8" max="8" width="16.140625" customWidth="1"/>
    <col min="9" max="9" width="5.7109375" bestFit="1" customWidth="1"/>
    <col min="10" max="10" width="6.7109375" hidden="1" customWidth="1"/>
    <col min="11" max="11" width="13" customWidth="1"/>
    <col min="12" max="12" width="16.42578125" customWidth="1"/>
    <col min="13" max="13" width="5.7109375" bestFit="1" customWidth="1"/>
    <col min="14" max="14" width="12.140625" customWidth="1"/>
    <col min="15" max="15" width="5.7109375" bestFit="1" customWidth="1"/>
    <col min="16" max="16" width="15.140625" customWidth="1"/>
    <col min="17" max="17" width="15.140625" style="72" hidden="1" customWidth="1"/>
    <col min="18" max="18" width="13.85546875" customWidth="1"/>
    <col min="19" max="19" width="5.85546875" bestFit="1" customWidth="1"/>
    <col min="20" max="20" width="14.42578125" customWidth="1"/>
    <col min="21" max="21" width="5.85546875" style="72" bestFit="1" customWidth="1"/>
    <col min="22" max="22" width="12.7109375" bestFit="1" customWidth="1"/>
    <col min="23" max="23" width="8.28515625" bestFit="1" customWidth="1"/>
    <col min="24" max="24" width="5.85546875" bestFit="1" customWidth="1"/>
    <col min="25" max="25" width="15" customWidth="1"/>
    <col min="26" max="26" width="5.85546875" bestFit="1" customWidth="1"/>
    <col min="27" max="27" width="15.28515625" customWidth="1"/>
    <col min="28" max="28" width="5.85546875" bestFit="1" customWidth="1"/>
    <col min="29" max="29" width="14.42578125" customWidth="1"/>
    <col min="30" max="30" width="5.85546875" bestFit="1" customWidth="1"/>
    <col min="31" max="31" width="16.42578125" customWidth="1"/>
    <col min="32" max="32" width="8.28515625" customWidth="1"/>
    <col min="33" max="33" width="5.85546875" bestFit="1" customWidth="1"/>
    <col min="34" max="34" width="15.42578125" customWidth="1"/>
    <col min="35" max="35" width="8.42578125" customWidth="1"/>
    <col min="36" max="36" width="5.85546875" bestFit="1" customWidth="1"/>
    <col min="37" max="37" width="13.7109375" customWidth="1"/>
    <col min="38" max="38" width="12" customWidth="1"/>
    <col min="39" max="40" width="7.42578125" customWidth="1"/>
    <col min="41" max="41" width="8.140625" customWidth="1"/>
    <col min="42" max="42" width="15.5703125" hidden="1" customWidth="1"/>
    <col min="43" max="43" width="14.5703125" hidden="1" customWidth="1"/>
    <col min="44" max="44" width="10" hidden="1" customWidth="1"/>
  </cols>
  <sheetData>
    <row r="1" spans="1:44" s="8" customFormat="1" ht="140.25" customHeight="1">
      <c r="A1" s="84" t="s">
        <v>0</v>
      </c>
      <c r="B1" s="106" t="s">
        <v>1</v>
      </c>
      <c r="C1" s="84" t="s">
        <v>2</v>
      </c>
      <c r="D1" s="118" t="s">
        <v>3</v>
      </c>
      <c r="E1" s="118" t="s">
        <v>145</v>
      </c>
      <c r="F1" s="118" t="s">
        <v>146</v>
      </c>
      <c r="G1" s="119" t="s">
        <v>207</v>
      </c>
      <c r="H1" s="84" t="s">
        <v>147</v>
      </c>
      <c r="I1" s="120" t="s">
        <v>4</v>
      </c>
      <c r="J1" s="84" t="s">
        <v>5</v>
      </c>
      <c r="K1" s="84" t="s">
        <v>6</v>
      </c>
      <c r="L1" s="84" t="s">
        <v>7</v>
      </c>
      <c r="M1" s="120" t="s">
        <v>8</v>
      </c>
      <c r="N1" s="84" t="s">
        <v>9</v>
      </c>
      <c r="O1" s="120" t="s">
        <v>10</v>
      </c>
      <c r="P1" s="84" t="s">
        <v>11</v>
      </c>
      <c r="Q1" s="84" t="s">
        <v>209</v>
      </c>
      <c r="R1" s="84" t="s">
        <v>170</v>
      </c>
      <c r="S1" s="120" t="s">
        <v>34</v>
      </c>
      <c r="T1" s="84" t="s">
        <v>12</v>
      </c>
      <c r="U1" s="120" t="s">
        <v>201</v>
      </c>
      <c r="V1" s="84" t="s">
        <v>13</v>
      </c>
      <c r="W1" s="121" t="s">
        <v>143</v>
      </c>
      <c r="X1" s="120" t="s">
        <v>35</v>
      </c>
      <c r="Y1" s="84" t="s">
        <v>14</v>
      </c>
      <c r="Z1" s="120" t="s">
        <v>202</v>
      </c>
      <c r="AA1" s="84" t="s">
        <v>15</v>
      </c>
      <c r="AB1" s="120" t="s">
        <v>36</v>
      </c>
      <c r="AC1" s="84" t="s">
        <v>16</v>
      </c>
      <c r="AD1" s="120" t="s">
        <v>203</v>
      </c>
      <c r="AE1" s="84" t="s">
        <v>17</v>
      </c>
      <c r="AF1" s="121" t="s">
        <v>18</v>
      </c>
      <c r="AG1" s="120" t="s">
        <v>204</v>
      </c>
      <c r="AH1" s="84" t="s">
        <v>19</v>
      </c>
      <c r="AI1" s="121" t="s">
        <v>144</v>
      </c>
      <c r="AJ1" s="120" t="s">
        <v>205</v>
      </c>
      <c r="AK1" s="84" t="s">
        <v>20</v>
      </c>
      <c r="AL1" s="121" t="s">
        <v>169</v>
      </c>
      <c r="AM1" s="120" t="s">
        <v>206</v>
      </c>
      <c r="AN1" s="122" t="s">
        <v>33</v>
      </c>
      <c r="AO1" s="122" t="s">
        <v>22</v>
      </c>
      <c r="AP1" s="102"/>
      <c r="AQ1" s="103"/>
      <c r="AR1" s="103"/>
    </row>
    <row r="2" spans="1:44" s="85" customFormat="1" ht="15" customHeight="1">
      <c r="A2" s="138"/>
      <c r="B2" s="133" t="s">
        <v>227</v>
      </c>
      <c r="C2" s="134"/>
      <c r="D2" s="134"/>
      <c r="E2" s="134"/>
      <c r="F2" s="134"/>
      <c r="G2" s="134"/>
      <c r="H2" s="134"/>
      <c r="I2" s="134">
        <v>1</v>
      </c>
      <c r="J2" s="134"/>
      <c r="K2" s="134"/>
      <c r="L2" s="134"/>
      <c r="M2" s="134">
        <v>2</v>
      </c>
      <c r="N2" s="134"/>
      <c r="O2" s="134">
        <v>1</v>
      </c>
      <c r="P2" s="134"/>
      <c r="Q2" s="134"/>
      <c r="R2" s="134"/>
      <c r="S2" s="134">
        <v>0</v>
      </c>
      <c r="T2" s="134"/>
      <c r="U2" s="134">
        <v>0</v>
      </c>
      <c r="V2" s="134"/>
      <c r="W2" s="135"/>
      <c r="X2" s="134">
        <v>1</v>
      </c>
      <c r="Y2" s="134"/>
      <c r="Z2" s="134">
        <v>1</v>
      </c>
      <c r="AA2" s="134"/>
      <c r="AB2" s="134">
        <v>2</v>
      </c>
      <c r="AC2" s="134"/>
      <c r="AD2" s="134">
        <v>2</v>
      </c>
      <c r="AE2" s="134"/>
      <c r="AF2" s="134"/>
      <c r="AG2" s="134">
        <v>3</v>
      </c>
      <c r="AH2" s="134"/>
      <c r="AI2" s="134"/>
      <c r="AJ2" s="134">
        <v>2</v>
      </c>
      <c r="AK2" s="134"/>
      <c r="AL2" s="134"/>
      <c r="AM2" s="134">
        <v>3</v>
      </c>
      <c r="AN2" s="134">
        <f>SUM(C2:AM2)</f>
        <v>18</v>
      </c>
      <c r="AO2" s="139">
        <v>100</v>
      </c>
      <c r="AP2" s="130"/>
      <c r="AQ2" s="130" t="s">
        <v>222</v>
      </c>
      <c r="AR2" s="131"/>
    </row>
    <row r="3" spans="1:44" s="85" customFormat="1" ht="15" customHeight="1">
      <c r="A3" s="140"/>
      <c r="B3" s="81" t="s">
        <v>529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7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41"/>
      <c r="AP3" s="132" t="s">
        <v>210</v>
      </c>
      <c r="AQ3" s="132" t="s">
        <v>211</v>
      </c>
      <c r="AR3" s="132" t="s">
        <v>212</v>
      </c>
    </row>
    <row r="4" spans="1:44" ht="30" customHeight="1">
      <c r="A4" s="76">
        <v>5</v>
      </c>
      <c r="B4" s="123" t="s">
        <v>150</v>
      </c>
      <c r="C4" s="144">
        <v>22</v>
      </c>
      <c r="D4" s="124">
        <v>11</v>
      </c>
      <c r="E4" s="124">
        <v>27</v>
      </c>
      <c r="F4" s="124">
        <v>147</v>
      </c>
      <c r="G4" s="87">
        <v>147</v>
      </c>
      <c r="H4" s="144">
        <v>151</v>
      </c>
      <c r="I4" s="125">
        <f>IF(ABS((H4-G4)/G4)&lt;=0.1,1,0)</f>
        <v>1</v>
      </c>
      <c r="J4" s="144">
        <v>11</v>
      </c>
      <c r="K4" s="144">
        <v>118</v>
      </c>
      <c r="L4" s="144">
        <v>97</v>
      </c>
      <c r="M4" s="125">
        <f>IF(L4&gt;=90,2,IF(L4&gt;=80,1,0))</f>
        <v>2</v>
      </c>
      <c r="N4" s="144">
        <v>439</v>
      </c>
      <c r="O4" s="125">
        <f>IF(N4/D4&gt;=13,1,0)</f>
        <v>1</v>
      </c>
      <c r="P4" s="144">
        <v>443</v>
      </c>
      <c r="Q4" s="145" t="s">
        <v>210</v>
      </c>
      <c r="R4" s="144"/>
      <c r="S4" s="126">
        <f>IF(R4&gt;=90,2,IF(R4&gt;=80,1,0))</f>
        <v>0</v>
      </c>
      <c r="T4" s="144"/>
      <c r="U4" s="126">
        <f>IF(T4&gt;=90,2,IF(T4&gt;=80,1,0))</f>
        <v>0</v>
      </c>
      <c r="V4" s="144">
        <v>5994</v>
      </c>
      <c r="W4" s="127">
        <f>ROUND($V4/($H4-$E4)/13,2)</f>
        <v>3.72</v>
      </c>
      <c r="X4" s="125">
        <f>IF(V4/(H4-E4)/13&gt;=2.5,1,0)</f>
        <v>1</v>
      </c>
      <c r="Y4" s="144">
        <v>3030</v>
      </c>
      <c r="Z4" s="125">
        <f>IF(Y4/H4&gt;=6,1,0)</f>
        <v>1</v>
      </c>
      <c r="AA4" s="144">
        <v>100</v>
      </c>
      <c r="AB4" s="125">
        <f>IF(AA4&gt;=90,2,IF(AA4&gt;=80,1,0))</f>
        <v>2</v>
      </c>
      <c r="AC4" s="144">
        <v>101</v>
      </c>
      <c r="AD4" s="125">
        <f>IF(AC4&gt;=90,2,IF(AC4&gt;=80,1,0))</f>
        <v>2</v>
      </c>
      <c r="AE4" s="144">
        <v>487</v>
      </c>
      <c r="AF4" s="127">
        <f>AE4/K4</f>
        <v>4.1271186440677967</v>
      </c>
      <c r="AG4" s="125">
        <f>IF(AF4&gt;12,3,IF(AF4&gt;4,2,IF(AF4&gt;1,1,0)))</f>
        <v>2</v>
      </c>
      <c r="AH4" s="144">
        <v>319</v>
      </c>
      <c r="AI4" s="127">
        <f>AH4/H4</f>
        <v>2.1125827814569536</v>
      </c>
      <c r="AJ4" s="125">
        <f>IF(AI4&gt;=4,2,IF(AI4&gt;1,1,0))</f>
        <v>1</v>
      </c>
      <c r="AK4" s="144">
        <v>1061</v>
      </c>
      <c r="AL4" s="128">
        <f>AK4/C4</f>
        <v>48.227272727272727</v>
      </c>
      <c r="AM4" s="125">
        <f>IF(AL4&gt;23,3,IF(AL4&gt;12,2,IF(AL4&gt;4,1,0)))</f>
        <v>3</v>
      </c>
      <c r="AN4" s="150">
        <f>I4+M4+O4+S4+U4+X4+Z4+AB4+AD4+AG4+AJ4+AM4</f>
        <v>16</v>
      </c>
      <c r="AO4" s="151">
        <f>ROUND(AN4/$AN$2*100,0)</f>
        <v>89</v>
      </c>
      <c r="AP4" s="104" t="str">
        <f>IF(AND(OR($B$3="октябрь",$B$3="декабрь",$B$3="март",$B$3="май"),Q4="четверть"),"выставляются","нет")</f>
        <v>нет</v>
      </c>
      <c r="AQ4" s="104" t="str">
        <f>IF(AND(OR($B$3="ноябрь",$B$3="февраль",$B$3="май"),$Q4="триместр"),"выставляются","нет")</f>
        <v>нет</v>
      </c>
      <c r="AR4" s="104" t="str">
        <f>IF(AND(OR($B$3="декабрь",$B$3="май"),$Q4="полугодие"),"выставляются","нет")</f>
        <v>нет</v>
      </c>
    </row>
    <row r="5" spans="1:44" ht="30" customHeight="1">
      <c r="A5" s="77">
        <v>1</v>
      </c>
      <c r="B5" s="34" t="s">
        <v>124</v>
      </c>
      <c r="C5" s="144">
        <v>63</v>
      </c>
      <c r="D5" s="80">
        <v>30</v>
      </c>
      <c r="E5" s="80">
        <v>190</v>
      </c>
      <c r="F5" s="80">
        <v>728</v>
      </c>
      <c r="G5" s="87">
        <v>730</v>
      </c>
      <c r="H5" s="144">
        <v>739</v>
      </c>
      <c r="I5" s="36">
        <f>IF(ABS((H5-G5)/G5)&lt;=0.1,1,0)</f>
        <v>1</v>
      </c>
      <c r="J5" s="144">
        <v>30</v>
      </c>
      <c r="K5" s="144">
        <v>1255</v>
      </c>
      <c r="L5" s="144">
        <v>99</v>
      </c>
      <c r="M5" s="36">
        <f>IF(L5&gt;=90,2,IF(L5&gt;=80,1,0))</f>
        <v>2</v>
      </c>
      <c r="N5" s="144">
        <v>687</v>
      </c>
      <c r="O5" s="36">
        <f>IF(N5/D5&gt;=13,1,0)</f>
        <v>1</v>
      </c>
      <c r="P5" s="144">
        <v>812</v>
      </c>
      <c r="Q5" s="96" t="s">
        <v>210</v>
      </c>
      <c r="R5" s="144"/>
      <c r="S5" s="5">
        <f>IF(R5&gt;=90,2,IF(R5&gt;=80,1,0))</f>
        <v>0</v>
      </c>
      <c r="T5" s="144"/>
      <c r="U5" s="5">
        <f>IF(T5&gt;=90,2,IF(T5&gt;=80,1,0))</f>
        <v>0</v>
      </c>
      <c r="V5" s="144">
        <v>20534</v>
      </c>
      <c r="W5" s="37">
        <f>ROUND($V5/($H5-$E5)/13,2)</f>
        <v>2.88</v>
      </c>
      <c r="X5" s="36">
        <f>IF(V5/(H5-E5)/13&gt;=2.5,1,0)</f>
        <v>1</v>
      </c>
      <c r="Y5" s="144">
        <v>16195</v>
      </c>
      <c r="Z5" s="36">
        <f>IF(Y5/H5&gt;=6,1,0)</f>
        <v>1</v>
      </c>
      <c r="AA5" s="144">
        <v>98</v>
      </c>
      <c r="AB5" s="36">
        <f>IF(AA5&gt;=90,2,IF(AA5&gt;=80,1,0))</f>
        <v>2</v>
      </c>
      <c r="AC5" s="144">
        <v>95</v>
      </c>
      <c r="AD5" s="36">
        <f>IF(AC5&gt;=90,2,IF(AC5&gt;=80,1,0))</f>
        <v>2</v>
      </c>
      <c r="AE5" s="144">
        <v>3124</v>
      </c>
      <c r="AF5" s="37">
        <f>AE5/K5</f>
        <v>2.4892430278884463</v>
      </c>
      <c r="AG5" s="36">
        <f>IF(AF5&gt;12,3,IF(AF5&gt;4,2,IF(AF5&gt;1,1,0)))</f>
        <v>1</v>
      </c>
      <c r="AH5" s="144">
        <v>1899</v>
      </c>
      <c r="AI5" s="37">
        <f>AH5/H5</f>
        <v>2.5696887686062246</v>
      </c>
      <c r="AJ5" s="36">
        <f>IF(AI5&gt;=4,2,IF(AI5&gt;1,1,0))</f>
        <v>1</v>
      </c>
      <c r="AK5" s="144">
        <v>2972</v>
      </c>
      <c r="AL5" s="38">
        <f>AK5/C5</f>
        <v>47.174603174603178</v>
      </c>
      <c r="AM5" s="36">
        <f>IF(AL5&gt;23,3,IF(AL5&gt;12,2,IF(AL5&gt;4,1,0)))</f>
        <v>3</v>
      </c>
      <c r="AN5" s="107">
        <f>I5+M5+O5+S5+U5+X5+Z5+AB5+AD5+AG5+AJ5+AM5</f>
        <v>15</v>
      </c>
      <c r="AO5" s="108">
        <f>ROUND(AN5/$AN$2*100,0)</f>
        <v>83</v>
      </c>
      <c r="AP5" s="104" t="str">
        <f>IF(AND(OR($B$3="октябрь",$B$3="декабрь",$B$3="март",$B$3="май"),Q5="четверть"),"выставляются","нет")</f>
        <v>нет</v>
      </c>
      <c r="AQ5" s="104" t="str">
        <f>IF(AND(OR($B$3="ноябрь",$B$3="февраль",$B$3="май"),$Q5="триместр"),"выставляются","нет")</f>
        <v>нет</v>
      </c>
      <c r="AR5" s="104" t="str">
        <f>IF(AND(OR($B$3="декабрь",$B$3="май"),$Q5="полугодие"),"выставляются","нет")</f>
        <v>нет</v>
      </c>
    </row>
    <row r="6" spans="1:44" ht="30" customHeight="1">
      <c r="A6" s="71">
        <v>4</v>
      </c>
      <c r="B6" s="34" t="s">
        <v>148</v>
      </c>
      <c r="C6" s="144">
        <v>22</v>
      </c>
      <c r="D6" s="80">
        <v>15</v>
      </c>
      <c r="E6" s="80">
        <v>49</v>
      </c>
      <c r="F6" s="80">
        <v>214</v>
      </c>
      <c r="G6" s="87">
        <v>218</v>
      </c>
      <c r="H6" s="144">
        <v>218</v>
      </c>
      <c r="I6" s="36">
        <f>IF(ABS((H6-G6)/G6)&lt;=0.1,1,0)</f>
        <v>1</v>
      </c>
      <c r="J6" s="144">
        <v>15</v>
      </c>
      <c r="K6" s="144">
        <v>359</v>
      </c>
      <c r="L6" s="144">
        <v>100</v>
      </c>
      <c r="M6" s="36">
        <f>IF(L6&gt;=90,2,IF(L6&gt;=80,1,0))</f>
        <v>2</v>
      </c>
      <c r="N6" s="144">
        <v>533</v>
      </c>
      <c r="O6" s="36">
        <f>IF(N6/D6&gt;=13,1,0)</f>
        <v>1</v>
      </c>
      <c r="P6" s="144">
        <v>433</v>
      </c>
      <c r="Q6" s="96" t="s">
        <v>210</v>
      </c>
      <c r="R6" s="144"/>
      <c r="S6" s="5">
        <f>IF(R6&gt;=90,2,IF(R6&gt;=80,1,0))</f>
        <v>0</v>
      </c>
      <c r="T6" s="144"/>
      <c r="U6" s="5">
        <f>IF(T6&gt;=90,2,IF(T6&gt;=80,1,0))</f>
        <v>0</v>
      </c>
      <c r="V6" s="144">
        <v>5304</v>
      </c>
      <c r="W6" s="37">
        <f>ROUND($V6/($H6-$E6)/13,2)</f>
        <v>2.41</v>
      </c>
      <c r="X6" s="36">
        <f>IF(V6/(H6-E6)/13&gt;=2.5,1,0)</f>
        <v>0</v>
      </c>
      <c r="Y6" s="144">
        <v>4012</v>
      </c>
      <c r="Z6" s="36">
        <f>IF(Y6/H6&gt;=6,1,0)</f>
        <v>1</v>
      </c>
      <c r="AA6" s="144">
        <v>96</v>
      </c>
      <c r="AB6" s="36">
        <f>IF(AA6&gt;=90,2,IF(AA6&gt;=80,1,0))</f>
        <v>2</v>
      </c>
      <c r="AC6" s="144">
        <v>91</v>
      </c>
      <c r="AD6" s="36">
        <f>IF(AC6&gt;=90,2,IF(AC6&gt;=80,1,0))</f>
        <v>2</v>
      </c>
      <c r="AE6" s="144">
        <v>206</v>
      </c>
      <c r="AF6" s="37">
        <f>AE6/K6</f>
        <v>0.57381615598885793</v>
      </c>
      <c r="AG6" s="36">
        <f>IF(AF6&gt;12,3,IF(AF6&gt;4,2,IF(AF6&gt;1,1,0)))</f>
        <v>0</v>
      </c>
      <c r="AH6" s="144">
        <v>157</v>
      </c>
      <c r="AI6" s="37">
        <f>AH6/H6</f>
        <v>0.72018348623853212</v>
      </c>
      <c r="AJ6" s="36">
        <f>IF(AI6&gt;=4,2,IF(AI6&gt;1,1,0))</f>
        <v>0</v>
      </c>
      <c r="AK6" s="144">
        <v>668</v>
      </c>
      <c r="AL6" s="38">
        <f>AK6/C6</f>
        <v>30.363636363636363</v>
      </c>
      <c r="AM6" s="36">
        <f>IF(AL6&gt;23,3,IF(AL6&gt;12,2,IF(AL6&gt;4,1,0)))</f>
        <v>3</v>
      </c>
      <c r="AN6" s="107">
        <f>I6+M6+O6+S6+U6+X6+Z6+AB6+AD6+AG6+AJ6+AM6</f>
        <v>12</v>
      </c>
      <c r="AO6" s="108">
        <f>ROUND(AN6/$AN$2*100,0)</f>
        <v>67</v>
      </c>
      <c r="AP6" s="104" t="str">
        <f>IF(AND(OR($B$3="октябрь",$B$3="декабрь",$B$3="март",$B$3="май"),Q6="четверть"),"выставляются","нет")</f>
        <v>нет</v>
      </c>
      <c r="AQ6" s="104" t="str">
        <f>IF(AND(OR($B$3="ноябрь",$B$3="февраль",$B$3="май"),$Q6="триместр"),"выставляются","нет")</f>
        <v>нет</v>
      </c>
      <c r="AR6" s="104" t="str">
        <f>IF(AND(OR($B$3="декабрь",$B$3="май"),$Q6="полугодие"),"выставляются","нет")</f>
        <v>нет</v>
      </c>
    </row>
    <row r="7" spans="1:44" ht="30" customHeight="1">
      <c r="A7" s="71">
        <v>2</v>
      </c>
      <c r="B7" s="34" t="s">
        <v>125</v>
      </c>
      <c r="C7" s="144">
        <v>12</v>
      </c>
      <c r="D7" s="80">
        <v>7</v>
      </c>
      <c r="E7" s="80">
        <v>0</v>
      </c>
      <c r="F7" s="80">
        <v>79</v>
      </c>
      <c r="G7" s="87">
        <v>81</v>
      </c>
      <c r="H7" s="144">
        <v>80</v>
      </c>
      <c r="I7" s="36">
        <f>IF(ABS((H7-G7)/G7)&lt;=0.1,1,0)</f>
        <v>1</v>
      </c>
      <c r="J7" s="144">
        <v>7</v>
      </c>
      <c r="K7" s="144">
        <v>106</v>
      </c>
      <c r="L7" s="144">
        <v>78</v>
      </c>
      <c r="M7" s="36">
        <f>IF(L7&gt;=90,2,IF(L7&gt;=80,1,0))</f>
        <v>0</v>
      </c>
      <c r="N7" s="144">
        <v>203</v>
      </c>
      <c r="O7" s="36">
        <f>IF(N7/D7&gt;=13,1,0)</f>
        <v>1</v>
      </c>
      <c r="P7" s="144">
        <v>240</v>
      </c>
      <c r="Q7" s="145" t="s">
        <v>210</v>
      </c>
      <c r="R7" s="144"/>
      <c r="S7" s="5">
        <f>IF(R7&gt;=90,2,IF(R7&gt;=80,1,0))</f>
        <v>0</v>
      </c>
      <c r="T7" s="144"/>
      <c r="U7" s="5">
        <f>IF(T7&gt;=90,2,IF(T7&gt;=80,1,0))</f>
        <v>0</v>
      </c>
      <c r="V7" s="144">
        <v>2284</v>
      </c>
      <c r="W7" s="37">
        <f>ROUND($V7/($H7-$E7)/13,2)</f>
        <v>2.2000000000000002</v>
      </c>
      <c r="X7" s="36">
        <f>IF(V7/(H7-E7)/13&gt;=2.5,1,0)</f>
        <v>0</v>
      </c>
      <c r="Y7" s="144">
        <v>1537</v>
      </c>
      <c r="Z7" s="36">
        <f>IF(Y7/H7&gt;=6,1,0)</f>
        <v>1</v>
      </c>
      <c r="AA7" s="144">
        <v>98</v>
      </c>
      <c r="AB7" s="36">
        <f>IF(AA7&gt;=90,2,IF(AA7&gt;=80,1,0))</f>
        <v>2</v>
      </c>
      <c r="AC7" s="144">
        <v>95</v>
      </c>
      <c r="AD7" s="36">
        <f>IF(AC7&gt;=90,2,IF(AC7&gt;=80,1,0))</f>
        <v>2</v>
      </c>
      <c r="AE7" s="144">
        <v>18</v>
      </c>
      <c r="AF7" s="37">
        <f>AE7/K7</f>
        <v>0.16981132075471697</v>
      </c>
      <c r="AG7" s="36">
        <f>IF(AF7&gt;12,3,IF(AF7&gt;4,2,IF(AF7&gt;1,1,0)))</f>
        <v>0</v>
      </c>
      <c r="AH7" s="144">
        <v>180</v>
      </c>
      <c r="AI7" s="37">
        <f>AH7/H7</f>
        <v>2.25</v>
      </c>
      <c r="AJ7" s="36">
        <f>IF(AI7&gt;=4,2,IF(AI7&gt;1,1,0))</f>
        <v>1</v>
      </c>
      <c r="AK7" s="144">
        <v>556</v>
      </c>
      <c r="AL7" s="38">
        <f>AK7/C7</f>
        <v>46.333333333333336</v>
      </c>
      <c r="AM7" s="36">
        <f>IF(AL7&gt;23,3,IF(AL7&gt;12,2,IF(AL7&gt;4,1,0)))</f>
        <v>3</v>
      </c>
      <c r="AN7" s="107">
        <f>I7+M7+O7+S7+U7+X7+Z7+AB7+AD7+AG7+AJ7+AM7</f>
        <v>11</v>
      </c>
      <c r="AO7" s="108">
        <f>ROUND(AN7/$AN$2*100,0)</f>
        <v>61</v>
      </c>
      <c r="AP7" s="104" t="str">
        <f>IF(AND(OR($B$3="октябрь",$B$3="декабрь",$B$3="март",$B$3="май"),Q7="четверть"),"выставляются","нет")</f>
        <v>нет</v>
      </c>
      <c r="AQ7" s="104" t="str">
        <f>IF(AND(OR($B$3="ноябрь",$B$3="февраль",$B$3="май"),$Q7="триместр"),"выставляются","нет")</f>
        <v>нет</v>
      </c>
      <c r="AR7" s="104" t="str">
        <f>IF(AND(OR($B$3="декабрь",$B$3="май"),$Q7="полугодие"),"выставляются","нет")</f>
        <v>нет</v>
      </c>
    </row>
    <row r="8" spans="1:44" ht="30" customHeight="1">
      <c r="A8" s="77">
        <v>3</v>
      </c>
      <c r="B8" s="34" t="s">
        <v>149</v>
      </c>
      <c r="C8" s="144">
        <v>15</v>
      </c>
      <c r="D8" s="80">
        <v>9</v>
      </c>
      <c r="E8" s="80">
        <v>6</v>
      </c>
      <c r="F8" s="80">
        <v>18</v>
      </c>
      <c r="G8" s="87">
        <v>19</v>
      </c>
      <c r="H8" s="144">
        <v>19</v>
      </c>
      <c r="I8" s="36">
        <f>IF(ABS((H8-G8)/G8)&lt;=0.1,1,0)</f>
        <v>1</v>
      </c>
      <c r="J8" s="144">
        <v>10</v>
      </c>
      <c r="K8" s="144">
        <v>40</v>
      </c>
      <c r="L8" s="144">
        <v>100</v>
      </c>
      <c r="M8" s="36">
        <f>IF(L8&gt;=90,2,IF(L8&gt;=80,1,0))</f>
        <v>2</v>
      </c>
      <c r="N8" s="144">
        <v>246</v>
      </c>
      <c r="O8" s="36">
        <f>IF(N8/D8&gt;=13,1,0)</f>
        <v>1</v>
      </c>
      <c r="P8" s="144">
        <v>245</v>
      </c>
      <c r="Q8" s="96" t="s">
        <v>210</v>
      </c>
      <c r="R8" s="144"/>
      <c r="S8" s="5">
        <f>IF(R8&gt;=90,2,IF(R8&gt;=80,1,0))</f>
        <v>0</v>
      </c>
      <c r="T8" s="144"/>
      <c r="U8" s="5">
        <f>IF(T8&gt;=90,2,IF(T8&gt;=80,1,0))</f>
        <v>0</v>
      </c>
      <c r="V8" s="144">
        <v>120</v>
      </c>
      <c r="W8" s="37">
        <f>ROUND($V8/($H8-$E8)/13,2)</f>
        <v>0.71</v>
      </c>
      <c r="X8" s="36">
        <f>IF(V8/(H8-E8)/13&gt;=2.5,1,0)</f>
        <v>0</v>
      </c>
      <c r="Y8" s="144">
        <v>53</v>
      </c>
      <c r="Z8" s="36">
        <f>IF(Y8/H8&gt;=6,1,0)</f>
        <v>0</v>
      </c>
      <c r="AA8" s="144">
        <v>22</v>
      </c>
      <c r="AB8" s="36">
        <f>IF(AA8&gt;=90,2,IF(AA8&gt;=80,1,0))</f>
        <v>0</v>
      </c>
      <c r="AC8" s="144">
        <v>23</v>
      </c>
      <c r="AD8" s="36">
        <f>IF(AC8&gt;=90,2,IF(AC8&gt;=80,1,0))</f>
        <v>0</v>
      </c>
      <c r="AE8" s="144">
        <v>0</v>
      </c>
      <c r="AF8" s="37">
        <f>AE8/K8</f>
        <v>0</v>
      </c>
      <c r="AG8" s="36">
        <f>IF(AF8&gt;12,3,IF(AF8&gt;4,2,IF(AF8&gt;1,1,0)))</f>
        <v>0</v>
      </c>
      <c r="AH8" s="144">
        <v>0</v>
      </c>
      <c r="AI8" s="37">
        <f>AH8/H8</f>
        <v>0</v>
      </c>
      <c r="AJ8" s="36">
        <f>IF(AI8&gt;=4,2,IF(AI8&gt;1,1,0))</f>
        <v>0</v>
      </c>
      <c r="AK8" s="144">
        <v>80</v>
      </c>
      <c r="AL8" s="38">
        <f>AK8/C8</f>
        <v>5.333333333333333</v>
      </c>
      <c r="AM8" s="36">
        <f>IF(AL8&gt;23,3,IF(AL8&gt;12,2,IF(AL8&gt;4,1,0)))</f>
        <v>1</v>
      </c>
      <c r="AN8" s="107">
        <f>I8+M8+O8+S8+U8+X8+Z8+AB8+AD8+AG8+AJ8+AM8</f>
        <v>5</v>
      </c>
      <c r="AO8" s="108">
        <f>ROUND(AN8/$AN$2*100,0)</f>
        <v>28</v>
      </c>
      <c r="AP8" s="104" t="str">
        <f>IF(AND(OR($B$3="октябрь",$B$3="декабрь",$B$3="март",$B$3="май"),Q8="четверть"),"выставляются","нет")</f>
        <v>нет</v>
      </c>
      <c r="AQ8" s="104" t="str">
        <f>IF(AND(OR($B$3="ноябрь",$B$3="февраль",$B$3="май"),$Q8="триместр"),"выставляются","нет")</f>
        <v>нет</v>
      </c>
      <c r="AR8" s="104" t="str">
        <f>IF(AND(OR($B$3="декабрь",$B$3="май"),$Q8="полугодие"),"выставляются","нет")</f>
        <v>нет</v>
      </c>
    </row>
    <row r="9" spans="1:44"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</row>
    <row r="10" spans="1:44" ht="15.75" thickBot="1"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</row>
    <row r="11" spans="1:44" ht="16.5" thickBot="1"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52" t="s">
        <v>129</v>
      </c>
      <c r="AJ11" s="53"/>
      <c r="AK11" s="53"/>
      <c r="AL11" s="53"/>
      <c r="AM11" s="54"/>
      <c r="AN11" s="61">
        <f>AVERAGE(AN4:AN8)</f>
        <v>11.8</v>
      </c>
      <c r="AO11" s="50">
        <f>ROUND(AN11/$AN$2*100,0)</f>
        <v>66</v>
      </c>
    </row>
  </sheetData>
  <autoFilter ref="A1:AR8">
    <sortState ref="A4:AR8">
      <sortCondition descending="1" ref="AO1:AO8"/>
    </sortState>
  </autoFilter>
  <sortState ref="A4:AR8">
    <sortCondition ref="A4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R37"/>
  <sheetViews>
    <sheetView zoomScale="80" zoomScaleNormal="80" workbookViewId="0">
      <pane xSplit="2" ySplit="3" topLeftCell="M7" activePane="bottomRight" state="frozen"/>
      <selection activeCell="B3" sqref="B3"/>
      <selection pane="topRight" activeCell="B3" sqref="B3"/>
      <selection pane="bottomLeft" activeCell="B3" sqref="B3"/>
      <selection pane="bottomRight" activeCell="Y45" sqref="Y45"/>
    </sheetView>
  </sheetViews>
  <sheetFormatPr defaultColWidth="9.140625" defaultRowHeight="15"/>
  <cols>
    <col min="1" max="1" width="6.42578125" style="8" bestFit="1" customWidth="1"/>
    <col min="2" max="2" width="57.42578125" style="8" customWidth="1"/>
    <col min="3" max="3" width="14.28515625" style="8" bestFit="1" customWidth="1"/>
    <col min="4" max="5" width="12" style="8" customWidth="1"/>
    <col min="6" max="6" width="14.85546875" style="8" customWidth="1"/>
    <col min="7" max="7" width="14.140625" style="8" customWidth="1"/>
    <col min="8" max="8" width="15.42578125" style="8" customWidth="1"/>
    <col min="9" max="9" width="5" style="8" customWidth="1"/>
    <col min="10" max="10" width="7.7109375" style="8" customWidth="1"/>
    <col min="11" max="11" width="12" style="8" customWidth="1"/>
    <col min="12" max="12" width="13.28515625" style="8" customWidth="1"/>
    <col min="13" max="13" width="5" style="8" customWidth="1"/>
    <col min="14" max="14" width="10.85546875" style="8" customWidth="1"/>
    <col min="15" max="15" width="4.85546875" style="8" customWidth="1"/>
    <col min="16" max="16" width="14" style="8" customWidth="1"/>
    <col min="17" max="17" width="14" style="8" hidden="1" customWidth="1"/>
    <col min="18" max="18" width="14.42578125" style="8" customWidth="1"/>
    <col min="19" max="19" width="4.85546875" style="8" customWidth="1"/>
    <col min="20" max="20" width="14" style="8" customWidth="1"/>
    <col min="21" max="21" width="5.7109375" style="8" bestFit="1" customWidth="1"/>
    <col min="22" max="22" width="12.85546875" style="8" customWidth="1"/>
    <col min="23" max="23" width="8.140625" style="8" customWidth="1"/>
    <col min="24" max="24" width="4.85546875" style="8" customWidth="1"/>
    <col min="25" max="25" width="14.140625" style="8" customWidth="1"/>
    <col min="26" max="26" width="4.85546875" style="8" customWidth="1"/>
    <col min="27" max="27" width="15.85546875" style="8" customWidth="1"/>
    <col min="28" max="28" width="5.140625" style="8" customWidth="1"/>
    <col min="29" max="29" width="15.140625" style="8" customWidth="1"/>
    <col min="30" max="30" width="6" style="8" customWidth="1"/>
    <col min="31" max="31" width="13.28515625" style="8" customWidth="1"/>
    <col min="32" max="32" width="8.28515625" style="8" bestFit="1" customWidth="1"/>
    <col min="33" max="33" width="5.42578125" style="8" customWidth="1"/>
    <col min="34" max="34" width="13.85546875" style="8" customWidth="1"/>
    <col min="35" max="35" width="7.5703125" style="8" customWidth="1"/>
    <col min="36" max="36" width="6.7109375" style="8" customWidth="1"/>
    <col min="37" max="37" width="15.85546875" style="8" customWidth="1"/>
    <col min="38" max="38" width="8.28515625" style="8" bestFit="1" customWidth="1"/>
    <col min="39" max="39" width="6.7109375" style="8" customWidth="1"/>
    <col min="40" max="40" width="7.7109375" style="8" customWidth="1"/>
    <col min="41" max="41" width="8.42578125" style="8" customWidth="1"/>
    <col min="42" max="42" width="18.140625" style="102" hidden="1" customWidth="1"/>
    <col min="43" max="43" width="18.140625" style="103" hidden="1" customWidth="1"/>
    <col min="44" max="44" width="14.5703125" style="103" hidden="1" customWidth="1"/>
    <col min="45" max="16384" width="9.140625" style="8"/>
  </cols>
  <sheetData>
    <row r="1" spans="1:44" ht="138" customHeight="1">
      <c r="A1" s="84" t="s">
        <v>0</v>
      </c>
      <c r="B1" s="106" t="s">
        <v>1</v>
      </c>
      <c r="C1" s="84" t="s">
        <v>2</v>
      </c>
      <c r="D1" s="118" t="s">
        <v>3</v>
      </c>
      <c r="E1" s="118" t="s">
        <v>145</v>
      </c>
      <c r="F1" s="118" t="s">
        <v>146</v>
      </c>
      <c r="G1" s="119" t="s">
        <v>207</v>
      </c>
      <c r="H1" s="84" t="s">
        <v>147</v>
      </c>
      <c r="I1" s="120" t="s">
        <v>4</v>
      </c>
      <c r="J1" s="84" t="s">
        <v>5</v>
      </c>
      <c r="K1" s="84" t="s">
        <v>6</v>
      </c>
      <c r="L1" s="84" t="s">
        <v>7</v>
      </c>
      <c r="M1" s="120" t="s">
        <v>8</v>
      </c>
      <c r="N1" s="84" t="s">
        <v>9</v>
      </c>
      <c r="O1" s="120" t="s">
        <v>10</v>
      </c>
      <c r="P1" s="84" t="s">
        <v>11</v>
      </c>
      <c r="Q1" s="84" t="s">
        <v>209</v>
      </c>
      <c r="R1" s="84" t="s">
        <v>170</v>
      </c>
      <c r="S1" s="120" t="s">
        <v>34</v>
      </c>
      <c r="T1" s="84" t="s">
        <v>12</v>
      </c>
      <c r="U1" s="120" t="s">
        <v>201</v>
      </c>
      <c r="V1" s="84" t="s">
        <v>13</v>
      </c>
      <c r="W1" s="121" t="s">
        <v>143</v>
      </c>
      <c r="X1" s="120" t="s">
        <v>35</v>
      </c>
      <c r="Y1" s="84" t="s">
        <v>14</v>
      </c>
      <c r="Z1" s="120" t="s">
        <v>202</v>
      </c>
      <c r="AA1" s="84" t="s">
        <v>15</v>
      </c>
      <c r="AB1" s="120" t="s">
        <v>36</v>
      </c>
      <c r="AC1" s="84" t="s">
        <v>16</v>
      </c>
      <c r="AD1" s="120" t="s">
        <v>203</v>
      </c>
      <c r="AE1" s="84" t="s">
        <v>17</v>
      </c>
      <c r="AF1" s="121" t="s">
        <v>18</v>
      </c>
      <c r="AG1" s="120" t="s">
        <v>204</v>
      </c>
      <c r="AH1" s="84" t="s">
        <v>19</v>
      </c>
      <c r="AI1" s="121" t="s">
        <v>144</v>
      </c>
      <c r="AJ1" s="120" t="s">
        <v>205</v>
      </c>
      <c r="AK1" s="84" t="s">
        <v>20</v>
      </c>
      <c r="AL1" s="121" t="s">
        <v>169</v>
      </c>
      <c r="AM1" s="120" t="s">
        <v>206</v>
      </c>
      <c r="AN1" s="122" t="s">
        <v>33</v>
      </c>
      <c r="AO1" s="122" t="s">
        <v>22</v>
      </c>
    </row>
    <row r="2" spans="1:44" ht="15" customHeight="1">
      <c r="A2" s="63"/>
      <c r="B2" s="27" t="s">
        <v>227</v>
      </c>
      <c r="C2" s="93"/>
      <c r="D2" s="93"/>
      <c r="E2" s="93"/>
      <c r="F2" s="93"/>
      <c r="G2" s="93"/>
      <c r="H2" s="93"/>
      <c r="I2" s="93">
        <v>1</v>
      </c>
      <c r="J2" s="93"/>
      <c r="K2" s="93"/>
      <c r="L2" s="93"/>
      <c r="M2" s="93">
        <v>2</v>
      </c>
      <c r="N2" s="93"/>
      <c r="O2" s="93">
        <v>1</v>
      </c>
      <c r="P2" s="93"/>
      <c r="Q2" s="93"/>
      <c r="R2" s="93"/>
      <c r="S2" s="93">
        <v>0</v>
      </c>
      <c r="T2" s="93"/>
      <c r="U2" s="93">
        <v>0</v>
      </c>
      <c r="V2" s="93"/>
      <c r="W2" s="129"/>
      <c r="X2" s="93">
        <v>1</v>
      </c>
      <c r="Y2" s="93"/>
      <c r="Z2" s="93">
        <v>1</v>
      </c>
      <c r="AA2" s="93"/>
      <c r="AB2" s="93">
        <v>2</v>
      </c>
      <c r="AC2" s="93"/>
      <c r="AD2" s="93">
        <v>2</v>
      </c>
      <c r="AE2" s="93"/>
      <c r="AF2" s="93"/>
      <c r="AG2" s="93">
        <v>3</v>
      </c>
      <c r="AH2" s="93"/>
      <c r="AI2" s="93"/>
      <c r="AJ2" s="93">
        <v>2</v>
      </c>
      <c r="AK2" s="93"/>
      <c r="AL2" s="93"/>
      <c r="AM2" s="93">
        <v>3</v>
      </c>
      <c r="AN2" s="93">
        <f>SUM(C2:AM2)</f>
        <v>18</v>
      </c>
      <c r="AO2" s="93">
        <v>100</v>
      </c>
      <c r="AQ2" s="102" t="s">
        <v>222</v>
      </c>
    </row>
    <row r="3" spans="1:44" ht="15" customHeight="1">
      <c r="A3" s="63"/>
      <c r="B3" s="81" t="s">
        <v>529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129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105" t="s">
        <v>210</v>
      </c>
      <c r="AQ3" s="105" t="s">
        <v>211</v>
      </c>
      <c r="AR3" s="105" t="s">
        <v>212</v>
      </c>
    </row>
    <row r="4" spans="1:44" ht="30" customHeight="1">
      <c r="A4" s="10">
        <v>8</v>
      </c>
      <c r="B4" s="204" t="s">
        <v>92</v>
      </c>
      <c r="C4" s="203">
        <v>58</v>
      </c>
      <c r="D4" s="142">
        <v>40</v>
      </c>
      <c r="E4" s="142">
        <v>248</v>
      </c>
      <c r="F4" s="142">
        <v>1134</v>
      </c>
      <c r="G4" s="88">
        <v>1140</v>
      </c>
      <c r="H4" s="203">
        <v>1150</v>
      </c>
      <c r="I4" s="143">
        <f t="shared" ref="I4:I33" si="0">IF(ABS((H4-G4)/G4)&lt;=0.1,1,0)</f>
        <v>1</v>
      </c>
      <c r="J4" s="203">
        <v>44</v>
      </c>
      <c r="K4" s="203">
        <v>1068</v>
      </c>
      <c r="L4" s="203">
        <v>90</v>
      </c>
      <c r="M4" s="143">
        <f t="shared" ref="M4:M18" si="1">IF(L4&gt;=90,2,IF(L4&gt;=80,1,0))</f>
        <v>2</v>
      </c>
      <c r="N4" s="203">
        <v>763</v>
      </c>
      <c r="O4" s="143">
        <f>IF(N4/D4&gt;=13,1,0)</f>
        <v>1</v>
      </c>
      <c r="P4" s="203">
        <v>1347</v>
      </c>
      <c r="Q4" s="145" t="s">
        <v>210</v>
      </c>
      <c r="R4" s="179"/>
      <c r="S4" s="143">
        <f t="shared" ref="S4:S35" si="2">IF(R4&gt;=90,2,IF(R4&gt;=80,1,0))</f>
        <v>0</v>
      </c>
      <c r="T4" s="179"/>
      <c r="U4" s="143">
        <f t="shared" ref="U4:U33" si="3">IF(T4&gt;=90,2,IF(T4&gt;=80,1,0))</f>
        <v>0</v>
      </c>
      <c r="V4" s="203">
        <v>33839</v>
      </c>
      <c r="W4" s="146">
        <f t="shared" ref="W4:W35" si="4">ROUND($V4/($H4-$E4)/13,2)</f>
        <v>2.89</v>
      </c>
      <c r="X4" s="143">
        <f t="shared" ref="X4:X17" si="5">IF(V4/(H4-E4)/13&gt;=5/2,1,0)</f>
        <v>1</v>
      </c>
      <c r="Y4" s="203">
        <v>16804</v>
      </c>
      <c r="Z4" s="143">
        <f t="shared" ref="Z4:Z31" si="6">IF(Y4/H4&gt;=6,1,0)</f>
        <v>1</v>
      </c>
      <c r="AA4" s="203">
        <v>91</v>
      </c>
      <c r="AB4" s="143">
        <f t="shared" ref="AB4:AB35" si="7">IF(AA4&gt;=90,2,IF(AA4&gt;=80,1,0))</f>
        <v>2</v>
      </c>
      <c r="AC4" s="203">
        <v>87</v>
      </c>
      <c r="AD4" s="143">
        <f>IF(AC4&gt;=90,2,IF(AC4&gt;=80,1,0))</f>
        <v>1</v>
      </c>
      <c r="AE4" s="203">
        <v>14946</v>
      </c>
      <c r="AF4" s="146">
        <f t="shared" ref="AF4:AF35" si="8">AE4/K4</f>
        <v>13.99438202247191</v>
      </c>
      <c r="AG4" s="143">
        <f t="shared" ref="AG4:AG35" si="9">IF(AF4&gt;12,3,IF(AF4&gt;4,2,IF(AF4&gt;1,1,0)))</f>
        <v>3</v>
      </c>
      <c r="AH4" s="203">
        <v>6363</v>
      </c>
      <c r="AI4" s="147">
        <f t="shared" ref="AI4:AI35" si="10">AH4/H4</f>
        <v>5.5330434782608693</v>
      </c>
      <c r="AJ4" s="143">
        <f t="shared" ref="AJ4:AJ35" si="11">IF(AI4&gt;=4,2,IF(AI4&gt;1,1,0))</f>
        <v>2</v>
      </c>
      <c r="AK4" s="203">
        <v>3372</v>
      </c>
      <c r="AL4" s="147">
        <f t="shared" ref="AL4:AL35" si="12">AK4/C4</f>
        <v>58.137931034482762</v>
      </c>
      <c r="AM4" s="143">
        <f t="shared" ref="AM4:AM35" si="13">IF(AL4&gt;23,3,IF(AL4&gt;12,2,IF(AL4&gt;4,1,0)))</f>
        <v>3</v>
      </c>
      <c r="AN4" s="148">
        <f t="shared" ref="AN4:AN35" si="14">I4+M4+O4+S4+U4+X4+Z4+AB4+AD4+AG4+AJ4+AM4</f>
        <v>17</v>
      </c>
      <c r="AO4" s="149">
        <f t="shared" ref="AO4:AO22" si="15">ROUND(AN4/$AN$2*100,0)</f>
        <v>94</v>
      </c>
      <c r="AP4" s="104" t="str">
        <f t="shared" ref="AP4:AP34" si="16">IF(AND(OR($B$3="октябрь",$B$3="декабрь",$B$3="март",$B$3="май"),Q4="четверть"),"выставляются","нет")</f>
        <v>нет</v>
      </c>
      <c r="AQ4" s="104" t="str">
        <f t="shared" ref="AQ4:AQ34" si="17">IF(AND(OR($B$3="ноябрь",$B$3="февраль",$B$3="май"),$Q4="триместр"),"выставляются","нет")</f>
        <v>нет</v>
      </c>
      <c r="AR4" s="104" t="str">
        <f t="shared" ref="AR4:AR34" si="18">IF(AND(OR($B$3="декабрь",$B$3="май"),$Q4="полугодие"),"выставляются","нет")</f>
        <v>нет</v>
      </c>
    </row>
    <row r="5" spans="1:44" ht="30" customHeight="1">
      <c r="A5" s="83">
        <v>21</v>
      </c>
      <c r="B5" s="44" t="s">
        <v>104</v>
      </c>
      <c r="C5" s="203">
        <v>38</v>
      </c>
      <c r="D5" s="4">
        <v>22</v>
      </c>
      <c r="E5" s="4">
        <v>151</v>
      </c>
      <c r="F5" s="4">
        <v>630</v>
      </c>
      <c r="G5" s="88">
        <v>631</v>
      </c>
      <c r="H5" s="203">
        <v>631</v>
      </c>
      <c r="I5" s="5">
        <f t="shared" si="0"/>
        <v>1</v>
      </c>
      <c r="J5" s="203">
        <v>22</v>
      </c>
      <c r="K5" s="203">
        <v>868</v>
      </c>
      <c r="L5" s="203">
        <v>96</v>
      </c>
      <c r="M5" s="5">
        <f t="shared" si="1"/>
        <v>2</v>
      </c>
      <c r="N5" s="203">
        <v>404</v>
      </c>
      <c r="O5" s="5">
        <f>IF(N5/D5&gt;=13,1,0)</f>
        <v>1</v>
      </c>
      <c r="P5" s="203">
        <v>640</v>
      </c>
      <c r="Q5" s="96" t="s">
        <v>210</v>
      </c>
      <c r="R5" s="179"/>
      <c r="S5" s="5">
        <f t="shared" si="2"/>
        <v>0</v>
      </c>
      <c r="T5" s="179"/>
      <c r="U5" s="5">
        <f t="shared" si="3"/>
        <v>0</v>
      </c>
      <c r="V5" s="203">
        <v>17328</v>
      </c>
      <c r="W5" s="6">
        <f t="shared" si="4"/>
        <v>2.78</v>
      </c>
      <c r="X5" s="5">
        <f t="shared" si="5"/>
        <v>1</v>
      </c>
      <c r="Y5" s="203">
        <v>9527</v>
      </c>
      <c r="Z5" s="5">
        <f t="shared" si="6"/>
        <v>1</v>
      </c>
      <c r="AA5" s="203">
        <v>98</v>
      </c>
      <c r="AB5" s="5">
        <f t="shared" si="7"/>
        <v>2</v>
      </c>
      <c r="AC5" s="203">
        <v>97</v>
      </c>
      <c r="AD5" s="5">
        <f>IF(AC5&gt;=90,2,IF(AC5&gt;=80,1,0))</f>
        <v>2</v>
      </c>
      <c r="AE5" s="203">
        <v>5924</v>
      </c>
      <c r="AF5" s="6">
        <f t="shared" si="8"/>
        <v>6.8248847926267278</v>
      </c>
      <c r="AG5" s="5">
        <f t="shared" si="9"/>
        <v>2</v>
      </c>
      <c r="AH5" s="203">
        <v>6401</v>
      </c>
      <c r="AI5" s="7">
        <f t="shared" si="10"/>
        <v>10.144215530903328</v>
      </c>
      <c r="AJ5" s="5">
        <f t="shared" si="11"/>
        <v>2</v>
      </c>
      <c r="AK5" s="203">
        <v>2142</v>
      </c>
      <c r="AL5" s="7">
        <f t="shared" si="12"/>
        <v>56.368421052631582</v>
      </c>
      <c r="AM5" s="5">
        <f t="shared" si="13"/>
        <v>3</v>
      </c>
      <c r="AN5" s="107">
        <f t="shared" si="14"/>
        <v>17</v>
      </c>
      <c r="AO5" s="108">
        <f t="shared" si="15"/>
        <v>94</v>
      </c>
      <c r="AP5" s="104" t="str">
        <f t="shared" si="16"/>
        <v>нет</v>
      </c>
      <c r="AQ5" s="104" t="str">
        <f t="shared" si="17"/>
        <v>нет</v>
      </c>
      <c r="AR5" s="104" t="str">
        <f t="shared" si="18"/>
        <v>нет</v>
      </c>
    </row>
    <row r="6" spans="1:44" ht="30" customHeight="1">
      <c r="A6" s="10">
        <v>27</v>
      </c>
      <c r="B6" s="44" t="s">
        <v>111</v>
      </c>
      <c r="C6" s="203">
        <v>144</v>
      </c>
      <c r="D6" s="4">
        <v>35</v>
      </c>
      <c r="E6" s="4">
        <v>268</v>
      </c>
      <c r="F6" s="4">
        <v>1115</v>
      </c>
      <c r="G6" s="88">
        <v>1116</v>
      </c>
      <c r="H6" s="203">
        <v>1116</v>
      </c>
      <c r="I6" s="5">
        <f t="shared" si="0"/>
        <v>1</v>
      </c>
      <c r="J6" s="203">
        <v>35</v>
      </c>
      <c r="K6" s="203">
        <v>1813</v>
      </c>
      <c r="L6" s="203">
        <v>97</v>
      </c>
      <c r="M6" s="5">
        <f t="shared" si="1"/>
        <v>2</v>
      </c>
      <c r="N6" s="203">
        <v>1570</v>
      </c>
      <c r="O6" s="5">
        <f>IF(N6/D6&gt;=13,1,0)</f>
        <v>1</v>
      </c>
      <c r="P6" s="203">
        <v>1061</v>
      </c>
      <c r="Q6" s="96" t="s">
        <v>210</v>
      </c>
      <c r="R6" s="179"/>
      <c r="S6" s="5">
        <f t="shared" si="2"/>
        <v>0</v>
      </c>
      <c r="T6" s="179"/>
      <c r="U6" s="5">
        <f t="shared" si="3"/>
        <v>0</v>
      </c>
      <c r="V6" s="203">
        <v>35600</v>
      </c>
      <c r="W6" s="6">
        <f t="shared" si="4"/>
        <v>3.23</v>
      </c>
      <c r="X6" s="5">
        <f t="shared" si="5"/>
        <v>1</v>
      </c>
      <c r="Y6" s="203">
        <v>13702</v>
      </c>
      <c r="Z6" s="5">
        <f t="shared" si="6"/>
        <v>1</v>
      </c>
      <c r="AA6" s="203">
        <v>93</v>
      </c>
      <c r="AB6" s="5">
        <f t="shared" si="7"/>
        <v>2</v>
      </c>
      <c r="AC6" s="203">
        <v>89</v>
      </c>
      <c r="AD6" s="5">
        <f>IF(AC6&gt;=90,2,IF(AC6&gt;=80,1,0))</f>
        <v>1</v>
      </c>
      <c r="AE6" s="203">
        <v>26098</v>
      </c>
      <c r="AF6" s="6">
        <f t="shared" si="8"/>
        <v>14.394925537782681</v>
      </c>
      <c r="AG6" s="5">
        <f t="shared" si="9"/>
        <v>3</v>
      </c>
      <c r="AH6" s="203">
        <v>33280</v>
      </c>
      <c r="AI6" s="7">
        <f t="shared" si="10"/>
        <v>29.820788530465951</v>
      </c>
      <c r="AJ6" s="5">
        <f t="shared" si="11"/>
        <v>2</v>
      </c>
      <c r="AK6" s="203">
        <v>4719</v>
      </c>
      <c r="AL6" s="7">
        <f t="shared" si="12"/>
        <v>32.770833333333336</v>
      </c>
      <c r="AM6" s="5">
        <f t="shared" si="13"/>
        <v>3</v>
      </c>
      <c r="AN6" s="107">
        <f t="shared" si="14"/>
        <v>17</v>
      </c>
      <c r="AO6" s="108">
        <f t="shared" si="15"/>
        <v>94</v>
      </c>
      <c r="AP6" s="104" t="str">
        <f t="shared" si="16"/>
        <v>нет</v>
      </c>
      <c r="AQ6" s="104" t="str">
        <f t="shared" si="17"/>
        <v>нет</v>
      </c>
      <c r="AR6" s="104" t="str">
        <f t="shared" si="18"/>
        <v>нет</v>
      </c>
    </row>
    <row r="7" spans="1:44" ht="30" customHeight="1">
      <c r="A7" s="83">
        <v>28</v>
      </c>
      <c r="B7" s="46" t="s">
        <v>112</v>
      </c>
      <c r="C7" s="203">
        <v>62</v>
      </c>
      <c r="D7" s="4">
        <v>24</v>
      </c>
      <c r="E7" s="4">
        <v>0</v>
      </c>
      <c r="F7" s="4">
        <v>723</v>
      </c>
      <c r="G7" s="88">
        <v>721</v>
      </c>
      <c r="H7" s="203">
        <v>725</v>
      </c>
      <c r="I7" s="5">
        <f t="shared" si="0"/>
        <v>1</v>
      </c>
      <c r="J7" s="203">
        <v>24</v>
      </c>
      <c r="K7" s="203">
        <v>1074</v>
      </c>
      <c r="L7" s="203">
        <v>99</v>
      </c>
      <c r="M7" s="5">
        <f t="shared" si="1"/>
        <v>2</v>
      </c>
      <c r="N7" s="203">
        <v>1051</v>
      </c>
      <c r="O7" s="5">
        <f>IF(N7/D7&gt;=13,1,0)</f>
        <v>1</v>
      </c>
      <c r="P7" s="203">
        <v>893</v>
      </c>
      <c r="Q7" s="96" t="s">
        <v>210</v>
      </c>
      <c r="R7" s="179"/>
      <c r="S7" s="5">
        <f t="shared" si="2"/>
        <v>0</v>
      </c>
      <c r="T7" s="179"/>
      <c r="U7" s="5">
        <f t="shared" si="3"/>
        <v>0</v>
      </c>
      <c r="V7" s="203">
        <v>31808</v>
      </c>
      <c r="W7" s="6">
        <f t="shared" si="4"/>
        <v>3.37</v>
      </c>
      <c r="X7" s="5">
        <f t="shared" si="5"/>
        <v>1</v>
      </c>
      <c r="Y7" s="203">
        <v>10014</v>
      </c>
      <c r="Z7" s="5">
        <f t="shared" si="6"/>
        <v>1</v>
      </c>
      <c r="AA7" s="203">
        <v>96</v>
      </c>
      <c r="AB7" s="5">
        <f t="shared" si="7"/>
        <v>2</v>
      </c>
      <c r="AC7" s="203">
        <v>82</v>
      </c>
      <c r="AD7" s="5">
        <f>IF(AC7&gt;=90,2,IF(AC7&gt;=80,1,0))</f>
        <v>1</v>
      </c>
      <c r="AE7" s="203">
        <v>17079</v>
      </c>
      <c r="AF7" s="6">
        <f t="shared" si="8"/>
        <v>15.902234636871508</v>
      </c>
      <c r="AG7" s="5">
        <f t="shared" si="9"/>
        <v>3</v>
      </c>
      <c r="AH7" s="203">
        <v>29861</v>
      </c>
      <c r="AI7" s="7">
        <f t="shared" si="10"/>
        <v>41.187586206896555</v>
      </c>
      <c r="AJ7" s="5">
        <f t="shared" si="11"/>
        <v>2</v>
      </c>
      <c r="AK7" s="203">
        <v>4083</v>
      </c>
      <c r="AL7" s="7">
        <f t="shared" si="12"/>
        <v>65.854838709677423</v>
      </c>
      <c r="AM7" s="5">
        <f t="shared" si="13"/>
        <v>3</v>
      </c>
      <c r="AN7" s="107">
        <f t="shared" si="14"/>
        <v>17</v>
      </c>
      <c r="AO7" s="108">
        <f t="shared" si="15"/>
        <v>94</v>
      </c>
      <c r="AP7" s="104" t="str">
        <f t="shared" si="16"/>
        <v>нет</v>
      </c>
      <c r="AQ7" s="104" t="str">
        <f t="shared" si="17"/>
        <v>нет</v>
      </c>
      <c r="AR7" s="104" t="str">
        <f t="shared" si="18"/>
        <v>нет</v>
      </c>
    </row>
    <row r="8" spans="1:44" ht="30" customHeight="1">
      <c r="A8" s="10">
        <v>6</v>
      </c>
      <c r="B8" s="44" t="s">
        <v>90</v>
      </c>
      <c r="C8" s="203">
        <v>42</v>
      </c>
      <c r="D8" s="4">
        <v>24</v>
      </c>
      <c r="E8" s="4">
        <v>361</v>
      </c>
      <c r="F8" s="4">
        <v>704</v>
      </c>
      <c r="G8" s="88">
        <v>705</v>
      </c>
      <c r="H8" s="203">
        <v>713</v>
      </c>
      <c r="I8" s="5">
        <f t="shared" si="0"/>
        <v>1</v>
      </c>
      <c r="J8" s="203">
        <v>24</v>
      </c>
      <c r="K8" s="203">
        <v>729</v>
      </c>
      <c r="L8" s="203">
        <v>99</v>
      </c>
      <c r="M8" s="5">
        <f t="shared" si="1"/>
        <v>2</v>
      </c>
      <c r="N8" s="203">
        <v>328</v>
      </c>
      <c r="O8" s="39">
        <f>IF(N8/D8&gt;=9,1,0)</f>
        <v>1</v>
      </c>
      <c r="P8" s="203">
        <v>560</v>
      </c>
      <c r="Q8" s="96" t="s">
        <v>210</v>
      </c>
      <c r="R8" s="179"/>
      <c r="S8" s="5">
        <f t="shared" si="2"/>
        <v>0</v>
      </c>
      <c r="T8" s="179"/>
      <c r="U8" s="5">
        <f t="shared" si="3"/>
        <v>0</v>
      </c>
      <c r="V8" s="203">
        <v>10987</v>
      </c>
      <c r="W8" s="6">
        <f t="shared" si="4"/>
        <v>2.4</v>
      </c>
      <c r="X8" s="5">
        <f t="shared" si="5"/>
        <v>0</v>
      </c>
      <c r="Y8" s="203">
        <v>6357</v>
      </c>
      <c r="Z8" s="5">
        <f t="shared" si="6"/>
        <v>1</v>
      </c>
      <c r="AA8" s="203">
        <v>99</v>
      </c>
      <c r="AB8" s="5">
        <f t="shared" si="7"/>
        <v>2</v>
      </c>
      <c r="AC8" s="203">
        <v>71</v>
      </c>
      <c r="AD8" s="39">
        <f>IF(AC8&gt;=70,2,IF(AC8&gt;=60,1,0))</f>
        <v>2</v>
      </c>
      <c r="AE8" s="203">
        <v>7303</v>
      </c>
      <c r="AF8" s="6">
        <f t="shared" si="8"/>
        <v>10.017832647462278</v>
      </c>
      <c r="AG8" s="5">
        <f t="shared" si="9"/>
        <v>2</v>
      </c>
      <c r="AH8" s="203">
        <v>5964</v>
      </c>
      <c r="AI8" s="7">
        <f t="shared" si="10"/>
        <v>8.3646563814866752</v>
      </c>
      <c r="AJ8" s="5">
        <f t="shared" si="11"/>
        <v>2</v>
      </c>
      <c r="AK8" s="203">
        <v>2163</v>
      </c>
      <c r="AL8" s="7">
        <f t="shared" si="12"/>
        <v>51.5</v>
      </c>
      <c r="AM8" s="5">
        <f t="shared" si="13"/>
        <v>3</v>
      </c>
      <c r="AN8" s="107">
        <f t="shared" si="14"/>
        <v>16</v>
      </c>
      <c r="AO8" s="108">
        <f t="shared" si="15"/>
        <v>89</v>
      </c>
      <c r="AP8" s="104" t="str">
        <f t="shared" si="16"/>
        <v>нет</v>
      </c>
      <c r="AQ8" s="104" t="str">
        <f t="shared" si="17"/>
        <v>нет</v>
      </c>
      <c r="AR8" s="104" t="str">
        <f t="shared" si="18"/>
        <v>нет</v>
      </c>
    </row>
    <row r="9" spans="1:44" ht="30" customHeight="1">
      <c r="A9" s="83">
        <v>9</v>
      </c>
      <c r="B9" s="44" t="s">
        <v>93</v>
      </c>
      <c r="C9" s="203">
        <v>46</v>
      </c>
      <c r="D9" s="4">
        <v>16</v>
      </c>
      <c r="E9" s="4">
        <v>60</v>
      </c>
      <c r="F9" s="4">
        <v>425</v>
      </c>
      <c r="G9" s="88">
        <v>423</v>
      </c>
      <c r="H9" s="203">
        <v>433</v>
      </c>
      <c r="I9" s="5">
        <f t="shared" si="0"/>
        <v>1</v>
      </c>
      <c r="J9" s="203">
        <v>16</v>
      </c>
      <c r="K9" s="203">
        <v>579</v>
      </c>
      <c r="L9" s="203">
        <v>100</v>
      </c>
      <c r="M9" s="5">
        <f t="shared" si="1"/>
        <v>2</v>
      </c>
      <c r="N9" s="203">
        <v>352</v>
      </c>
      <c r="O9" s="5">
        <f t="shared" ref="O9:O15" si="19">IF(N9/D9&gt;=13,1,0)</f>
        <v>1</v>
      </c>
      <c r="P9" s="203">
        <v>516</v>
      </c>
      <c r="Q9" s="96" t="s">
        <v>210</v>
      </c>
      <c r="R9" s="179"/>
      <c r="S9" s="5">
        <f t="shared" si="2"/>
        <v>0</v>
      </c>
      <c r="T9" s="179"/>
      <c r="U9" s="5">
        <f t="shared" si="3"/>
        <v>0</v>
      </c>
      <c r="V9" s="203">
        <v>14898</v>
      </c>
      <c r="W9" s="6">
        <f t="shared" si="4"/>
        <v>3.07</v>
      </c>
      <c r="X9" s="5">
        <f t="shared" si="5"/>
        <v>1</v>
      </c>
      <c r="Y9" s="203">
        <v>6881</v>
      </c>
      <c r="Z9" s="5">
        <f t="shared" si="6"/>
        <v>1</v>
      </c>
      <c r="AA9" s="203">
        <v>90</v>
      </c>
      <c r="AB9" s="5">
        <f t="shared" si="7"/>
        <v>2</v>
      </c>
      <c r="AC9" s="203">
        <v>84</v>
      </c>
      <c r="AD9" s="5">
        <f t="shared" ref="AD9:AD15" si="20">IF(AC9&gt;=90,2,IF(AC9&gt;=80,1,0))</f>
        <v>1</v>
      </c>
      <c r="AE9" s="203">
        <v>6158</v>
      </c>
      <c r="AF9" s="6">
        <f t="shared" si="8"/>
        <v>10.635578583765112</v>
      </c>
      <c r="AG9" s="5">
        <f t="shared" si="9"/>
        <v>2</v>
      </c>
      <c r="AH9" s="203">
        <v>3192</v>
      </c>
      <c r="AI9" s="7">
        <f t="shared" si="10"/>
        <v>7.371824480369515</v>
      </c>
      <c r="AJ9" s="5">
        <f t="shared" si="11"/>
        <v>2</v>
      </c>
      <c r="AK9" s="203">
        <v>1843</v>
      </c>
      <c r="AL9" s="7">
        <f t="shared" si="12"/>
        <v>40.065217391304351</v>
      </c>
      <c r="AM9" s="5">
        <f t="shared" si="13"/>
        <v>3</v>
      </c>
      <c r="AN9" s="107">
        <f t="shared" si="14"/>
        <v>16</v>
      </c>
      <c r="AO9" s="108">
        <f t="shared" si="15"/>
        <v>89</v>
      </c>
      <c r="AP9" s="104" t="str">
        <f t="shared" si="16"/>
        <v>нет</v>
      </c>
      <c r="AQ9" s="104" t="str">
        <f t="shared" si="17"/>
        <v>нет</v>
      </c>
      <c r="AR9" s="104" t="str">
        <f t="shared" si="18"/>
        <v>нет</v>
      </c>
    </row>
    <row r="10" spans="1:44" ht="30" customHeight="1">
      <c r="A10" s="10">
        <v>12</v>
      </c>
      <c r="B10" s="44" t="s">
        <v>96</v>
      </c>
      <c r="C10" s="203">
        <v>43</v>
      </c>
      <c r="D10" s="4">
        <v>27</v>
      </c>
      <c r="E10" s="4">
        <v>179</v>
      </c>
      <c r="F10" s="4">
        <v>783</v>
      </c>
      <c r="G10" s="88">
        <v>794</v>
      </c>
      <c r="H10" s="203">
        <v>800</v>
      </c>
      <c r="I10" s="5">
        <f t="shared" si="0"/>
        <v>1</v>
      </c>
      <c r="J10" s="203">
        <v>27</v>
      </c>
      <c r="K10" s="203">
        <v>971</v>
      </c>
      <c r="L10" s="203">
        <v>96</v>
      </c>
      <c r="M10" s="5">
        <f t="shared" si="1"/>
        <v>2</v>
      </c>
      <c r="N10" s="203">
        <v>434</v>
      </c>
      <c r="O10" s="5">
        <f t="shared" si="19"/>
        <v>1</v>
      </c>
      <c r="P10" s="203">
        <v>774</v>
      </c>
      <c r="Q10" s="96" t="s">
        <v>210</v>
      </c>
      <c r="R10" s="179"/>
      <c r="S10" s="5">
        <f t="shared" si="2"/>
        <v>0</v>
      </c>
      <c r="T10" s="179"/>
      <c r="U10" s="5">
        <f t="shared" si="3"/>
        <v>0</v>
      </c>
      <c r="V10" s="203">
        <v>23190</v>
      </c>
      <c r="W10" s="6">
        <f t="shared" si="4"/>
        <v>2.87</v>
      </c>
      <c r="X10" s="5">
        <f t="shared" si="5"/>
        <v>1</v>
      </c>
      <c r="Y10" s="203">
        <v>8227</v>
      </c>
      <c r="Z10" s="5">
        <f t="shared" si="6"/>
        <v>1</v>
      </c>
      <c r="AA10" s="203">
        <v>95</v>
      </c>
      <c r="AB10" s="5">
        <f t="shared" si="7"/>
        <v>2</v>
      </c>
      <c r="AC10" s="203">
        <v>87</v>
      </c>
      <c r="AD10" s="5">
        <f t="shared" si="20"/>
        <v>1</v>
      </c>
      <c r="AE10" s="203">
        <v>4713</v>
      </c>
      <c r="AF10" s="6">
        <f t="shared" si="8"/>
        <v>4.8537590113285276</v>
      </c>
      <c r="AG10" s="5">
        <f t="shared" si="9"/>
        <v>2</v>
      </c>
      <c r="AH10" s="203">
        <v>7919</v>
      </c>
      <c r="AI10" s="7">
        <f t="shared" si="10"/>
        <v>9.8987499999999997</v>
      </c>
      <c r="AJ10" s="5">
        <f t="shared" si="11"/>
        <v>2</v>
      </c>
      <c r="AK10" s="203">
        <v>2818</v>
      </c>
      <c r="AL10" s="7">
        <f t="shared" si="12"/>
        <v>65.534883720930239</v>
      </c>
      <c r="AM10" s="5">
        <f t="shared" si="13"/>
        <v>3</v>
      </c>
      <c r="AN10" s="107">
        <f t="shared" si="14"/>
        <v>16</v>
      </c>
      <c r="AO10" s="108">
        <f t="shared" si="15"/>
        <v>89</v>
      </c>
      <c r="AP10" s="104" t="str">
        <f t="shared" si="16"/>
        <v>нет</v>
      </c>
      <c r="AQ10" s="104" t="str">
        <f t="shared" si="17"/>
        <v>нет</v>
      </c>
      <c r="AR10" s="104" t="str">
        <f t="shared" si="18"/>
        <v>нет</v>
      </c>
    </row>
    <row r="11" spans="1:44" ht="30" customHeight="1">
      <c r="A11" s="83">
        <v>24</v>
      </c>
      <c r="B11" s="44" t="s">
        <v>108</v>
      </c>
      <c r="C11" s="203">
        <v>61</v>
      </c>
      <c r="D11" s="4">
        <v>28</v>
      </c>
      <c r="E11" s="4">
        <v>180</v>
      </c>
      <c r="F11" s="4">
        <v>732</v>
      </c>
      <c r="G11" s="88">
        <v>729</v>
      </c>
      <c r="H11" s="203">
        <v>740</v>
      </c>
      <c r="I11" s="5">
        <f t="shared" si="0"/>
        <v>1</v>
      </c>
      <c r="J11" s="203">
        <v>28</v>
      </c>
      <c r="K11" s="203">
        <v>848</v>
      </c>
      <c r="L11" s="203">
        <v>96</v>
      </c>
      <c r="M11" s="5">
        <f t="shared" si="1"/>
        <v>2</v>
      </c>
      <c r="N11" s="203">
        <v>877</v>
      </c>
      <c r="O11" s="5">
        <f t="shared" si="19"/>
        <v>1</v>
      </c>
      <c r="P11" s="203">
        <v>853</v>
      </c>
      <c r="Q11" s="96" t="s">
        <v>210</v>
      </c>
      <c r="R11" s="179"/>
      <c r="S11" s="5">
        <f t="shared" si="2"/>
        <v>0</v>
      </c>
      <c r="T11" s="179"/>
      <c r="U11" s="5">
        <f t="shared" si="3"/>
        <v>0</v>
      </c>
      <c r="V11" s="203">
        <v>28326</v>
      </c>
      <c r="W11" s="6">
        <f t="shared" si="4"/>
        <v>3.89</v>
      </c>
      <c r="X11" s="5">
        <f t="shared" si="5"/>
        <v>1</v>
      </c>
      <c r="Y11" s="203">
        <v>12153</v>
      </c>
      <c r="Z11" s="5">
        <f t="shared" si="6"/>
        <v>1</v>
      </c>
      <c r="AA11" s="203">
        <v>95</v>
      </c>
      <c r="AB11" s="5">
        <f t="shared" si="7"/>
        <v>2</v>
      </c>
      <c r="AC11" s="203">
        <v>74</v>
      </c>
      <c r="AD11" s="5">
        <f t="shared" si="20"/>
        <v>0</v>
      </c>
      <c r="AE11" s="203">
        <v>12476</v>
      </c>
      <c r="AF11" s="6">
        <f t="shared" si="8"/>
        <v>14.712264150943396</v>
      </c>
      <c r="AG11" s="5">
        <f t="shared" si="9"/>
        <v>3</v>
      </c>
      <c r="AH11" s="203">
        <v>17197</v>
      </c>
      <c r="AI11" s="7">
        <f t="shared" si="10"/>
        <v>23.23918918918919</v>
      </c>
      <c r="AJ11" s="5">
        <f t="shared" si="11"/>
        <v>2</v>
      </c>
      <c r="AK11" s="203">
        <v>3948</v>
      </c>
      <c r="AL11" s="7">
        <f t="shared" si="12"/>
        <v>64.721311475409834</v>
      </c>
      <c r="AM11" s="5">
        <f t="shared" si="13"/>
        <v>3</v>
      </c>
      <c r="AN11" s="107">
        <f t="shared" si="14"/>
        <v>16</v>
      </c>
      <c r="AO11" s="108">
        <f t="shared" si="15"/>
        <v>89</v>
      </c>
      <c r="AP11" s="104" t="str">
        <f t="shared" si="16"/>
        <v>нет</v>
      </c>
      <c r="AQ11" s="104" t="str">
        <f t="shared" si="17"/>
        <v>нет</v>
      </c>
      <c r="AR11" s="104" t="str">
        <f t="shared" si="18"/>
        <v>нет</v>
      </c>
    </row>
    <row r="12" spans="1:44" ht="30" customHeight="1">
      <c r="A12" s="10">
        <v>4</v>
      </c>
      <c r="B12" s="44" t="s">
        <v>88</v>
      </c>
      <c r="C12" s="203">
        <v>55</v>
      </c>
      <c r="D12" s="4">
        <v>31</v>
      </c>
      <c r="E12" s="4">
        <v>186</v>
      </c>
      <c r="F12" s="4">
        <v>893</v>
      </c>
      <c r="G12" s="88">
        <v>905</v>
      </c>
      <c r="H12" s="203">
        <v>913</v>
      </c>
      <c r="I12" s="5">
        <f t="shared" si="0"/>
        <v>1</v>
      </c>
      <c r="J12" s="203">
        <v>32</v>
      </c>
      <c r="K12" s="203">
        <v>991</v>
      </c>
      <c r="L12" s="203">
        <v>97</v>
      </c>
      <c r="M12" s="5">
        <f t="shared" si="1"/>
        <v>2</v>
      </c>
      <c r="N12" s="203">
        <v>761</v>
      </c>
      <c r="O12" s="5">
        <f t="shared" si="19"/>
        <v>1</v>
      </c>
      <c r="P12" s="203">
        <v>876</v>
      </c>
      <c r="Q12" s="96" t="s">
        <v>210</v>
      </c>
      <c r="R12" s="179"/>
      <c r="S12" s="5">
        <f t="shared" si="2"/>
        <v>0</v>
      </c>
      <c r="T12" s="179"/>
      <c r="U12" s="5">
        <f t="shared" si="3"/>
        <v>0</v>
      </c>
      <c r="V12" s="203">
        <v>25473</v>
      </c>
      <c r="W12" s="6">
        <f t="shared" si="4"/>
        <v>2.7</v>
      </c>
      <c r="X12" s="5">
        <f t="shared" si="5"/>
        <v>1</v>
      </c>
      <c r="Y12" s="203">
        <v>10949</v>
      </c>
      <c r="Z12" s="5">
        <f t="shared" si="6"/>
        <v>1</v>
      </c>
      <c r="AA12" s="203">
        <v>94</v>
      </c>
      <c r="AB12" s="5">
        <f t="shared" si="7"/>
        <v>2</v>
      </c>
      <c r="AC12" s="203">
        <v>78</v>
      </c>
      <c r="AD12" s="5">
        <f t="shared" si="20"/>
        <v>0</v>
      </c>
      <c r="AE12" s="203">
        <v>4315</v>
      </c>
      <c r="AF12" s="6">
        <f t="shared" si="8"/>
        <v>4.3541876892028251</v>
      </c>
      <c r="AG12" s="5">
        <f t="shared" si="9"/>
        <v>2</v>
      </c>
      <c r="AH12" s="203">
        <v>6742</v>
      </c>
      <c r="AI12" s="7">
        <f t="shared" si="10"/>
        <v>7.3844468784227821</v>
      </c>
      <c r="AJ12" s="5">
        <f t="shared" si="11"/>
        <v>2</v>
      </c>
      <c r="AK12" s="203">
        <v>2291</v>
      </c>
      <c r="AL12" s="7">
        <f t="shared" si="12"/>
        <v>41.654545454545456</v>
      </c>
      <c r="AM12" s="5">
        <f t="shared" si="13"/>
        <v>3</v>
      </c>
      <c r="AN12" s="107">
        <f t="shared" si="14"/>
        <v>15</v>
      </c>
      <c r="AO12" s="108">
        <f t="shared" si="15"/>
        <v>83</v>
      </c>
      <c r="AP12" s="104" t="str">
        <f t="shared" si="16"/>
        <v>нет</v>
      </c>
      <c r="AQ12" s="104" t="str">
        <f t="shared" si="17"/>
        <v>нет</v>
      </c>
      <c r="AR12" s="104" t="str">
        <f t="shared" si="18"/>
        <v>нет</v>
      </c>
    </row>
    <row r="13" spans="1:44" ht="30" customHeight="1">
      <c r="A13" s="83">
        <v>5</v>
      </c>
      <c r="B13" s="44" t="s">
        <v>89</v>
      </c>
      <c r="C13" s="203">
        <v>134</v>
      </c>
      <c r="D13" s="4">
        <v>56</v>
      </c>
      <c r="E13" s="4">
        <v>452</v>
      </c>
      <c r="F13" s="4">
        <v>1810</v>
      </c>
      <c r="G13" s="88">
        <v>1812</v>
      </c>
      <c r="H13" s="203">
        <v>1820</v>
      </c>
      <c r="I13" s="5">
        <f t="shared" si="0"/>
        <v>1</v>
      </c>
      <c r="J13" s="203">
        <v>57</v>
      </c>
      <c r="K13" s="203">
        <v>1849</v>
      </c>
      <c r="L13" s="203">
        <v>99</v>
      </c>
      <c r="M13" s="5">
        <f t="shared" si="1"/>
        <v>2</v>
      </c>
      <c r="N13" s="203">
        <v>1250</v>
      </c>
      <c r="O13" s="5">
        <f t="shared" si="19"/>
        <v>1</v>
      </c>
      <c r="P13" s="203">
        <v>1581</v>
      </c>
      <c r="Q13" s="96" t="s">
        <v>210</v>
      </c>
      <c r="R13" s="179"/>
      <c r="S13" s="5">
        <f t="shared" si="2"/>
        <v>0</v>
      </c>
      <c r="T13" s="179"/>
      <c r="U13" s="5">
        <f t="shared" si="3"/>
        <v>0</v>
      </c>
      <c r="V13" s="203">
        <v>44961</v>
      </c>
      <c r="W13" s="6">
        <f t="shared" si="4"/>
        <v>2.5299999999999998</v>
      </c>
      <c r="X13" s="5">
        <f t="shared" si="5"/>
        <v>1</v>
      </c>
      <c r="Y13" s="203">
        <v>19269</v>
      </c>
      <c r="Z13" s="5">
        <f t="shared" si="6"/>
        <v>1</v>
      </c>
      <c r="AA13" s="203">
        <v>96</v>
      </c>
      <c r="AB13" s="5">
        <f t="shared" si="7"/>
        <v>2</v>
      </c>
      <c r="AC13" s="203">
        <v>61</v>
      </c>
      <c r="AD13" s="5">
        <f t="shared" si="20"/>
        <v>0</v>
      </c>
      <c r="AE13" s="203">
        <v>20332</v>
      </c>
      <c r="AF13" s="6">
        <f t="shared" si="8"/>
        <v>10.996214169821526</v>
      </c>
      <c r="AG13" s="5">
        <f t="shared" si="9"/>
        <v>2</v>
      </c>
      <c r="AH13" s="203">
        <v>20589</v>
      </c>
      <c r="AI13" s="7">
        <f t="shared" si="10"/>
        <v>11.312637362637362</v>
      </c>
      <c r="AJ13" s="5">
        <f t="shared" si="11"/>
        <v>2</v>
      </c>
      <c r="AK13" s="203">
        <v>6773</v>
      </c>
      <c r="AL13" s="7">
        <f t="shared" si="12"/>
        <v>50.544776119402982</v>
      </c>
      <c r="AM13" s="5">
        <f t="shared" si="13"/>
        <v>3</v>
      </c>
      <c r="AN13" s="107">
        <f t="shared" si="14"/>
        <v>15</v>
      </c>
      <c r="AO13" s="108">
        <f t="shared" si="15"/>
        <v>83</v>
      </c>
      <c r="AP13" s="104" t="str">
        <f t="shared" si="16"/>
        <v>нет</v>
      </c>
      <c r="AQ13" s="104" t="str">
        <f t="shared" si="17"/>
        <v>нет</v>
      </c>
      <c r="AR13" s="104" t="str">
        <f t="shared" si="18"/>
        <v>нет</v>
      </c>
    </row>
    <row r="14" spans="1:44" ht="30" customHeight="1">
      <c r="A14" s="10">
        <v>7</v>
      </c>
      <c r="B14" s="44" t="s">
        <v>91</v>
      </c>
      <c r="C14" s="203">
        <v>96</v>
      </c>
      <c r="D14" s="4">
        <v>47</v>
      </c>
      <c r="E14" s="4">
        <v>265</v>
      </c>
      <c r="F14" s="4">
        <v>1515</v>
      </c>
      <c r="G14" s="88">
        <v>1522</v>
      </c>
      <c r="H14" s="203">
        <v>1525</v>
      </c>
      <c r="I14" s="5">
        <f t="shared" si="0"/>
        <v>1</v>
      </c>
      <c r="J14" s="203">
        <v>47</v>
      </c>
      <c r="K14" s="203">
        <v>2601</v>
      </c>
      <c r="L14" s="203">
        <v>100</v>
      </c>
      <c r="M14" s="5">
        <f t="shared" si="1"/>
        <v>2</v>
      </c>
      <c r="N14" s="203">
        <v>659</v>
      </c>
      <c r="O14" s="5">
        <f t="shared" si="19"/>
        <v>1</v>
      </c>
      <c r="P14" s="203">
        <v>1409</v>
      </c>
      <c r="Q14" s="96" t="s">
        <v>210</v>
      </c>
      <c r="R14" s="179"/>
      <c r="S14" s="5">
        <f t="shared" si="2"/>
        <v>0</v>
      </c>
      <c r="T14" s="179"/>
      <c r="U14" s="5">
        <f t="shared" si="3"/>
        <v>0</v>
      </c>
      <c r="V14" s="203">
        <v>40818</v>
      </c>
      <c r="W14" s="6">
        <f t="shared" si="4"/>
        <v>2.4900000000000002</v>
      </c>
      <c r="X14" s="5">
        <f t="shared" si="5"/>
        <v>0</v>
      </c>
      <c r="Y14" s="203">
        <v>17064</v>
      </c>
      <c r="Z14" s="5">
        <f t="shared" si="6"/>
        <v>1</v>
      </c>
      <c r="AA14" s="203">
        <v>94</v>
      </c>
      <c r="AB14" s="5">
        <f t="shared" si="7"/>
        <v>2</v>
      </c>
      <c r="AC14" s="203">
        <v>84</v>
      </c>
      <c r="AD14" s="5">
        <f t="shared" si="20"/>
        <v>1</v>
      </c>
      <c r="AE14" s="203">
        <v>11647</v>
      </c>
      <c r="AF14" s="6">
        <f t="shared" si="8"/>
        <v>4.4778931180315267</v>
      </c>
      <c r="AG14" s="5">
        <f t="shared" si="9"/>
        <v>2</v>
      </c>
      <c r="AH14" s="203">
        <v>11561</v>
      </c>
      <c r="AI14" s="7">
        <f t="shared" si="10"/>
        <v>7.5809836065573775</v>
      </c>
      <c r="AJ14" s="5">
        <f t="shared" si="11"/>
        <v>2</v>
      </c>
      <c r="AK14" s="203">
        <v>3361</v>
      </c>
      <c r="AL14" s="7">
        <f t="shared" si="12"/>
        <v>35.010416666666664</v>
      </c>
      <c r="AM14" s="5">
        <f t="shared" si="13"/>
        <v>3</v>
      </c>
      <c r="AN14" s="107">
        <f t="shared" si="14"/>
        <v>15</v>
      </c>
      <c r="AO14" s="108">
        <f t="shared" si="15"/>
        <v>83</v>
      </c>
      <c r="AP14" s="104" t="str">
        <f t="shared" si="16"/>
        <v>нет</v>
      </c>
      <c r="AQ14" s="104" t="str">
        <f t="shared" si="17"/>
        <v>нет</v>
      </c>
      <c r="AR14" s="104" t="str">
        <f t="shared" si="18"/>
        <v>нет</v>
      </c>
    </row>
    <row r="15" spans="1:44" ht="30" customHeight="1">
      <c r="A15" s="83">
        <v>15</v>
      </c>
      <c r="B15" s="44" t="s">
        <v>99</v>
      </c>
      <c r="C15" s="203">
        <v>36</v>
      </c>
      <c r="D15" s="4">
        <v>20</v>
      </c>
      <c r="E15" s="4">
        <v>75</v>
      </c>
      <c r="F15" s="4">
        <v>449</v>
      </c>
      <c r="G15" s="88">
        <v>452</v>
      </c>
      <c r="H15" s="203">
        <v>459</v>
      </c>
      <c r="I15" s="5">
        <f t="shared" si="0"/>
        <v>1</v>
      </c>
      <c r="J15" s="203">
        <v>20</v>
      </c>
      <c r="K15" s="203">
        <v>425</v>
      </c>
      <c r="L15" s="203">
        <v>97</v>
      </c>
      <c r="M15" s="5">
        <f t="shared" si="1"/>
        <v>2</v>
      </c>
      <c r="N15" s="203">
        <v>430</v>
      </c>
      <c r="O15" s="5">
        <f t="shared" si="19"/>
        <v>1</v>
      </c>
      <c r="P15" s="203">
        <v>540</v>
      </c>
      <c r="Q15" s="96" t="s">
        <v>210</v>
      </c>
      <c r="R15" s="179"/>
      <c r="S15" s="5">
        <f t="shared" si="2"/>
        <v>0</v>
      </c>
      <c r="T15" s="179"/>
      <c r="U15" s="5">
        <f t="shared" si="3"/>
        <v>0</v>
      </c>
      <c r="V15" s="203">
        <v>16986</v>
      </c>
      <c r="W15" s="6">
        <f t="shared" si="4"/>
        <v>3.4</v>
      </c>
      <c r="X15" s="5">
        <f t="shared" si="5"/>
        <v>1</v>
      </c>
      <c r="Y15" s="203">
        <v>5973</v>
      </c>
      <c r="Z15" s="5">
        <f t="shared" si="6"/>
        <v>1</v>
      </c>
      <c r="AA15" s="203">
        <v>97</v>
      </c>
      <c r="AB15" s="5">
        <f t="shared" si="7"/>
        <v>2</v>
      </c>
      <c r="AC15" s="203">
        <v>73</v>
      </c>
      <c r="AD15" s="5">
        <f t="shared" si="20"/>
        <v>0</v>
      </c>
      <c r="AE15" s="203">
        <v>4605</v>
      </c>
      <c r="AF15" s="6">
        <f t="shared" si="8"/>
        <v>10.835294117647059</v>
      </c>
      <c r="AG15" s="5">
        <f t="shared" si="9"/>
        <v>2</v>
      </c>
      <c r="AH15" s="203">
        <v>4812</v>
      </c>
      <c r="AI15" s="7">
        <f t="shared" si="10"/>
        <v>10.483660130718954</v>
      </c>
      <c r="AJ15" s="5">
        <f t="shared" si="11"/>
        <v>2</v>
      </c>
      <c r="AK15" s="203">
        <v>1456</v>
      </c>
      <c r="AL15" s="7">
        <f t="shared" si="12"/>
        <v>40.444444444444443</v>
      </c>
      <c r="AM15" s="5">
        <f t="shared" si="13"/>
        <v>3</v>
      </c>
      <c r="AN15" s="107">
        <f t="shared" si="14"/>
        <v>15</v>
      </c>
      <c r="AO15" s="108">
        <f t="shared" si="15"/>
        <v>83</v>
      </c>
      <c r="AP15" s="104" t="str">
        <f t="shared" si="16"/>
        <v>нет</v>
      </c>
      <c r="AQ15" s="104" t="str">
        <f t="shared" si="17"/>
        <v>нет</v>
      </c>
      <c r="AR15" s="104" t="str">
        <f t="shared" si="18"/>
        <v>нет</v>
      </c>
    </row>
    <row r="16" spans="1:44" ht="30" customHeight="1">
      <c r="A16" s="10">
        <v>16</v>
      </c>
      <c r="B16" s="44" t="s">
        <v>208</v>
      </c>
      <c r="C16" s="203">
        <v>75</v>
      </c>
      <c r="D16" s="4">
        <v>44</v>
      </c>
      <c r="E16" s="4">
        <v>690</v>
      </c>
      <c r="F16" s="4">
        <v>1337</v>
      </c>
      <c r="G16" s="88">
        <v>1337</v>
      </c>
      <c r="H16" s="203">
        <v>1354</v>
      </c>
      <c r="I16" s="5">
        <f t="shared" si="0"/>
        <v>1</v>
      </c>
      <c r="J16" s="203">
        <v>66</v>
      </c>
      <c r="K16" s="203">
        <v>1541</v>
      </c>
      <c r="L16" s="203">
        <v>96</v>
      </c>
      <c r="M16" s="5">
        <f t="shared" si="1"/>
        <v>2</v>
      </c>
      <c r="N16" s="203">
        <v>944</v>
      </c>
      <c r="O16" s="39">
        <f>IF(N16/D16&gt;=9,1,0)</f>
        <v>1</v>
      </c>
      <c r="P16" s="203">
        <v>990</v>
      </c>
      <c r="Q16" s="96" t="s">
        <v>210</v>
      </c>
      <c r="R16" s="179"/>
      <c r="S16" s="5">
        <f t="shared" si="2"/>
        <v>0</v>
      </c>
      <c r="T16" s="179"/>
      <c r="U16" s="5">
        <f t="shared" si="3"/>
        <v>0</v>
      </c>
      <c r="V16" s="203">
        <v>26747</v>
      </c>
      <c r="W16" s="6">
        <f t="shared" si="4"/>
        <v>3.1</v>
      </c>
      <c r="X16" s="5">
        <f t="shared" si="5"/>
        <v>1</v>
      </c>
      <c r="Y16" s="203">
        <v>10070</v>
      </c>
      <c r="Z16" s="5">
        <f t="shared" si="6"/>
        <v>1</v>
      </c>
      <c r="AA16" s="203">
        <v>97</v>
      </c>
      <c r="AB16" s="5">
        <f t="shared" si="7"/>
        <v>2</v>
      </c>
      <c r="AC16" s="203">
        <v>75</v>
      </c>
      <c r="AD16" s="39">
        <f>IF(AC16&gt;=70,2,IF(AC16&gt;=60,1,0))</f>
        <v>2</v>
      </c>
      <c r="AE16" s="203">
        <v>9010</v>
      </c>
      <c r="AF16" s="6">
        <f t="shared" si="8"/>
        <v>5.8468526930564568</v>
      </c>
      <c r="AG16" s="5">
        <f t="shared" si="9"/>
        <v>2</v>
      </c>
      <c r="AH16" s="203">
        <v>896</v>
      </c>
      <c r="AI16" s="7">
        <f t="shared" si="10"/>
        <v>0.66174298375184637</v>
      </c>
      <c r="AJ16" s="5">
        <f t="shared" si="11"/>
        <v>0</v>
      </c>
      <c r="AK16" s="203">
        <v>3102</v>
      </c>
      <c r="AL16" s="7">
        <f t="shared" si="12"/>
        <v>41.36</v>
      </c>
      <c r="AM16" s="5">
        <f t="shared" si="13"/>
        <v>3</v>
      </c>
      <c r="AN16" s="107">
        <f t="shared" si="14"/>
        <v>15</v>
      </c>
      <c r="AO16" s="108">
        <f t="shared" si="15"/>
        <v>83</v>
      </c>
      <c r="AP16" s="104" t="str">
        <f t="shared" si="16"/>
        <v>нет</v>
      </c>
      <c r="AQ16" s="104" t="str">
        <f t="shared" si="17"/>
        <v>нет</v>
      </c>
      <c r="AR16" s="104" t="str">
        <f t="shared" si="18"/>
        <v>нет</v>
      </c>
    </row>
    <row r="17" spans="1:44" ht="30" customHeight="1">
      <c r="A17" s="83">
        <v>22</v>
      </c>
      <c r="B17" s="45" t="s">
        <v>105</v>
      </c>
      <c r="C17" s="203">
        <v>70</v>
      </c>
      <c r="D17" s="4">
        <v>40</v>
      </c>
      <c r="E17" s="4">
        <v>273</v>
      </c>
      <c r="F17" s="4">
        <v>1144</v>
      </c>
      <c r="G17" s="88">
        <v>1150</v>
      </c>
      <c r="H17" s="203">
        <v>1149</v>
      </c>
      <c r="I17" s="5">
        <f t="shared" si="0"/>
        <v>1</v>
      </c>
      <c r="J17" s="203">
        <v>40</v>
      </c>
      <c r="K17" s="203">
        <v>1284</v>
      </c>
      <c r="L17" s="203">
        <v>97</v>
      </c>
      <c r="M17" s="5">
        <f t="shared" si="1"/>
        <v>2</v>
      </c>
      <c r="N17" s="203">
        <v>1024</v>
      </c>
      <c r="O17" s="5">
        <f t="shared" ref="O17:O35" si="21">IF(N17/D17&gt;=13,1,0)</f>
        <v>1</v>
      </c>
      <c r="P17" s="203">
        <v>1244</v>
      </c>
      <c r="Q17" s="96" t="s">
        <v>210</v>
      </c>
      <c r="R17" s="179"/>
      <c r="S17" s="5">
        <f t="shared" si="2"/>
        <v>0</v>
      </c>
      <c r="T17" s="179"/>
      <c r="U17" s="5">
        <f t="shared" si="3"/>
        <v>0</v>
      </c>
      <c r="V17" s="203">
        <v>33795</v>
      </c>
      <c r="W17" s="6">
        <f t="shared" si="4"/>
        <v>2.97</v>
      </c>
      <c r="X17" s="5">
        <f t="shared" si="5"/>
        <v>1</v>
      </c>
      <c r="Y17" s="203">
        <v>13511</v>
      </c>
      <c r="Z17" s="5">
        <f t="shared" si="6"/>
        <v>1</v>
      </c>
      <c r="AA17" s="203">
        <v>94</v>
      </c>
      <c r="AB17" s="5">
        <f t="shared" si="7"/>
        <v>2</v>
      </c>
      <c r="AC17" s="203">
        <v>82</v>
      </c>
      <c r="AD17" s="5">
        <f t="shared" ref="AD17:AD31" si="22">IF(AC17&gt;=90,2,IF(AC17&gt;=80,1,0))</f>
        <v>1</v>
      </c>
      <c r="AE17" s="203">
        <v>8386</v>
      </c>
      <c r="AF17" s="6">
        <f t="shared" si="8"/>
        <v>6.5311526479750777</v>
      </c>
      <c r="AG17" s="5">
        <f t="shared" si="9"/>
        <v>2</v>
      </c>
      <c r="AH17" s="203">
        <v>1256</v>
      </c>
      <c r="AI17" s="7">
        <f t="shared" si="10"/>
        <v>1.0931244560487381</v>
      </c>
      <c r="AJ17" s="5">
        <f t="shared" si="11"/>
        <v>1</v>
      </c>
      <c r="AK17" s="203">
        <v>2318</v>
      </c>
      <c r="AL17" s="7">
        <f t="shared" si="12"/>
        <v>33.114285714285714</v>
      </c>
      <c r="AM17" s="5">
        <f t="shared" si="13"/>
        <v>3</v>
      </c>
      <c r="AN17" s="107">
        <f t="shared" si="14"/>
        <v>15</v>
      </c>
      <c r="AO17" s="108">
        <f t="shared" si="15"/>
        <v>83</v>
      </c>
      <c r="AP17" s="104" t="str">
        <f t="shared" si="16"/>
        <v>нет</v>
      </c>
      <c r="AQ17" s="104" t="str">
        <f t="shared" si="17"/>
        <v>нет</v>
      </c>
      <c r="AR17" s="104" t="str">
        <f t="shared" si="18"/>
        <v>нет</v>
      </c>
    </row>
    <row r="18" spans="1:44" ht="30" customHeight="1">
      <c r="A18" s="10">
        <v>25</v>
      </c>
      <c r="B18" s="44" t="s">
        <v>109</v>
      </c>
      <c r="C18" s="203">
        <v>86</v>
      </c>
      <c r="D18" s="4">
        <v>42</v>
      </c>
      <c r="E18" s="11">
        <v>518</v>
      </c>
      <c r="F18" s="4">
        <v>1229</v>
      </c>
      <c r="G18" s="88">
        <v>1230</v>
      </c>
      <c r="H18" s="203">
        <v>1237</v>
      </c>
      <c r="I18" s="5">
        <f t="shared" si="0"/>
        <v>1</v>
      </c>
      <c r="J18" s="203">
        <v>42</v>
      </c>
      <c r="K18" s="203">
        <v>1432</v>
      </c>
      <c r="L18" s="203">
        <v>96</v>
      </c>
      <c r="M18" s="5">
        <f t="shared" si="1"/>
        <v>2</v>
      </c>
      <c r="N18" s="203">
        <v>957</v>
      </c>
      <c r="O18" s="5">
        <f t="shared" si="21"/>
        <v>1</v>
      </c>
      <c r="P18" s="203">
        <v>1233</v>
      </c>
      <c r="Q18" s="97" t="s">
        <v>211</v>
      </c>
      <c r="R18" s="179"/>
      <c r="S18" s="5">
        <f t="shared" si="2"/>
        <v>0</v>
      </c>
      <c r="T18" s="179"/>
      <c r="U18" s="5">
        <f t="shared" si="3"/>
        <v>0</v>
      </c>
      <c r="V18" s="203">
        <v>20309</v>
      </c>
      <c r="W18" s="6">
        <f t="shared" si="4"/>
        <v>2.17</v>
      </c>
      <c r="X18" s="39">
        <f>IF(V18/(H18-E18)/13&gt;=5/3,1,0)</f>
        <v>1</v>
      </c>
      <c r="Y18" s="203">
        <v>15481</v>
      </c>
      <c r="Z18" s="5">
        <f t="shared" si="6"/>
        <v>1</v>
      </c>
      <c r="AA18" s="203">
        <v>88</v>
      </c>
      <c r="AB18" s="5">
        <f t="shared" si="7"/>
        <v>1</v>
      </c>
      <c r="AC18" s="203">
        <v>68</v>
      </c>
      <c r="AD18" s="5">
        <f t="shared" si="22"/>
        <v>0</v>
      </c>
      <c r="AE18" s="203">
        <v>24990</v>
      </c>
      <c r="AF18" s="6">
        <f t="shared" si="8"/>
        <v>17.451117318435752</v>
      </c>
      <c r="AG18" s="5">
        <f t="shared" si="9"/>
        <v>3</v>
      </c>
      <c r="AH18" s="203">
        <v>33512</v>
      </c>
      <c r="AI18" s="7">
        <f t="shared" si="10"/>
        <v>27.091350040420373</v>
      </c>
      <c r="AJ18" s="5">
        <f t="shared" si="11"/>
        <v>2</v>
      </c>
      <c r="AK18" s="203">
        <v>8104</v>
      </c>
      <c r="AL18" s="7">
        <f t="shared" si="12"/>
        <v>94.232558139534888</v>
      </c>
      <c r="AM18" s="5">
        <f t="shared" si="13"/>
        <v>3</v>
      </c>
      <c r="AN18" s="107">
        <f t="shared" si="14"/>
        <v>15</v>
      </c>
      <c r="AO18" s="108">
        <f t="shared" si="15"/>
        <v>83</v>
      </c>
      <c r="AP18" s="104" t="str">
        <f t="shared" si="16"/>
        <v>нет</v>
      </c>
      <c r="AQ18" s="104" t="str">
        <f t="shared" si="17"/>
        <v>нет</v>
      </c>
      <c r="AR18" s="104" t="str">
        <f t="shared" si="18"/>
        <v>нет</v>
      </c>
    </row>
    <row r="19" spans="1:44" ht="30" customHeight="1">
      <c r="A19" s="83">
        <v>1</v>
      </c>
      <c r="B19" s="44" t="s">
        <v>85</v>
      </c>
      <c r="C19" s="203">
        <v>53</v>
      </c>
      <c r="D19" s="4">
        <v>31</v>
      </c>
      <c r="E19" s="4">
        <v>184</v>
      </c>
      <c r="F19" s="4">
        <v>908</v>
      </c>
      <c r="G19" s="88">
        <v>908</v>
      </c>
      <c r="H19" s="203">
        <v>914</v>
      </c>
      <c r="I19" s="5">
        <f t="shared" si="0"/>
        <v>1</v>
      </c>
      <c r="J19" s="203">
        <v>37</v>
      </c>
      <c r="K19" s="203">
        <v>864</v>
      </c>
      <c r="L19" s="203">
        <v>86</v>
      </c>
      <c r="M19" s="5">
        <f>IF(L19&gt;=85,2,IF(L19&gt;=70,1,0))</f>
        <v>2</v>
      </c>
      <c r="N19" s="203">
        <v>824</v>
      </c>
      <c r="O19" s="5">
        <f t="shared" si="21"/>
        <v>1</v>
      </c>
      <c r="P19" s="203">
        <v>1018</v>
      </c>
      <c r="Q19" s="96" t="s">
        <v>210</v>
      </c>
      <c r="R19" s="179"/>
      <c r="S19" s="5">
        <f t="shared" si="2"/>
        <v>0</v>
      </c>
      <c r="T19" s="179"/>
      <c r="U19" s="5">
        <f t="shared" si="3"/>
        <v>0</v>
      </c>
      <c r="V19" s="203">
        <v>26213</v>
      </c>
      <c r="W19" s="6">
        <f t="shared" si="4"/>
        <v>2.76</v>
      </c>
      <c r="X19" s="5">
        <f>IF(V19/(H19-E19)/13&gt;=5/2,1,0)</f>
        <v>1</v>
      </c>
      <c r="Y19" s="203">
        <v>12276</v>
      </c>
      <c r="Z19" s="5">
        <f t="shared" si="6"/>
        <v>1</v>
      </c>
      <c r="AA19" s="203">
        <v>84</v>
      </c>
      <c r="AB19" s="5">
        <f t="shared" si="7"/>
        <v>1</v>
      </c>
      <c r="AC19" s="203">
        <v>75</v>
      </c>
      <c r="AD19" s="5">
        <f t="shared" si="22"/>
        <v>0</v>
      </c>
      <c r="AE19" s="203">
        <v>9281</v>
      </c>
      <c r="AF19" s="6">
        <f t="shared" si="8"/>
        <v>10.741898148148149</v>
      </c>
      <c r="AG19" s="5">
        <f t="shared" si="9"/>
        <v>2</v>
      </c>
      <c r="AH19" s="203">
        <v>6305</v>
      </c>
      <c r="AI19" s="7">
        <f t="shared" si="10"/>
        <v>6.8982494529540483</v>
      </c>
      <c r="AJ19" s="5">
        <f t="shared" si="11"/>
        <v>2</v>
      </c>
      <c r="AK19" s="203">
        <v>2927</v>
      </c>
      <c r="AL19" s="7">
        <f t="shared" si="12"/>
        <v>55.226415094339622</v>
      </c>
      <c r="AM19" s="5">
        <f t="shared" si="13"/>
        <v>3</v>
      </c>
      <c r="AN19" s="107">
        <f t="shared" si="14"/>
        <v>14</v>
      </c>
      <c r="AO19" s="108">
        <f t="shared" si="15"/>
        <v>78</v>
      </c>
      <c r="AP19" s="104" t="str">
        <f t="shared" si="16"/>
        <v>нет</v>
      </c>
      <c r="AQ19" s="104" t="str">
        <f t="shared" si="17"/>
        <v>нет</v>
      </c>
      <c r="AR19" s="104" t="str">
        <f t="shared" si="18"/>
        <v>нет</v>
      </c>
    </row>
    <row r="20" spans="1:44" ht="30" customHeight="1">
      <c r="A20" s="10">
        <v>3</v>
      </c>
      <c r="B20" s="44" t="s">
        <v>87</v>
      </c>
      <c r="C20" s="203">
        <v>27</v>
      </c>
      <c r="D20" s="4">
        <v>14</v>
      </c>
      <c r="E20" s="4">
        <v>63</v>
      </c>
      <c r="F20" s="4">
        <v>370</v>
      </c>
      <c r="G20" s="88">
        <v>366</v>
      </c>
      <c r="H20" s="203">
        <v>376</v>
      </c>
      <c r="I20" s="5">
        <f t="shared" si="0"/>
        <v>1</v>
      </c>
      <c r="J20" s="203">
        <v>14</v>
      </c>
      <c r="K20" s="203">
        <v>426</v>
      </c>
      <c r="L20" s="203">
        <v>99</v>
      </c>
      <c r="M20" s="5">
        <f t="shared" ref="M20:M35" si="23">IF(L20&gt;=90,2,IF(L20&gt;=80,1,0))</f>
        <v>2</v>
      </c>
      <c r="N20" s="203">
        <v>427</v>
      </c>
      <c r="O20" s="5">
        <f t="shared" si="21"/>
        <v>1</v>
      </c>
      <c r="P20" s="203">
        <v>409</v>
      </c>
      <c r="Q20" s="96" t="s">
        <v>210</v>
      </c>
      <c r="R20" s="179"/>
      <c r="S20" s="5">
        <f t="shared" si="2"/>
        <v>0</v>
      </c>
      <c r="T20" s="179"/>
      <c r="U20" s="5">
        <f t="shared" si="3"/>
        <v>0</v>
      </c>
      <c r="V20" s="203">
        <v>13775</v>
      </c>
      <c r="W20" s="6">
        <f t="shared" si="4"/>
        <v>3.39</v>
      </c>
      <c r="X20" s="5">
        <f>IF(V20/(H20-E20)/13&gt;=5/2,1,0)</f>
        <v>1</v>
      </c>
      <c r="Y20" s="203">
        <v>6973</v>
      </c>
      <c r="Z20" s="5">
        <f t="shared" si="6"/>
        <v>1</v>
      </c>
      <c r="AA20" s="203">
        <v>93</v>
      </c>
      <c r="AB20" s="5">
        <f t="shared" si="7"/>
        <v>2</v>
      </c>
      <c r="AC20" s="203">
        <v>77</v>
      </c>
      <c r="AD20" s="5">
        <f t="shared" si="22"/>
        <v>0</v>
      </c>
      <c r="AE20" s="203">
        <v>979</v>
      </c>
      <c r="AF20" s="6">
        <f t="shared" si="8"/>
        <v>2.2981220657276995</v>
      </c>
      <c r="AG20" s="5">
        <f t="shared" si="9"/>
        <v>1</v>
      </c>
      <c r="AH20" s="203">
        <v>1708</v>
      </c>
      <c r="AI20" s="7">
        <f t="shared" si="10"/>
        <v>4.542553191489362</v>
      </c>
      <c r="AJ20" s="5">
        <f t="shared" si="11"/>
        <v>2</v>
      </c>
      <c r="AK20" s="203">
        <v>999</v>
      </c>
      <c r="AL20" s="7">
        <f t="shared" si="12"/>
        <v>37</v>
      </c>
      <c r="AM20" s="5">
        <f t="shared" si="13"/>
        <v>3</v>
      </c>
      <c r="AN20" s="107">
        <f t="shared" si="14"/>
        <v>14</v>
      </c>
      <c r="AO20" s="108">
        <f t="shared" si="15"/>
        <v>78</v>
      </c>
      <c r="AP20" s="104" t="str">
        <f t="shared" si="16"/>
        <v>нет</v>
      </c>
      <c r="AQ20" s="104" t="str">
        <f t="shared" si="17"/>
        <v>нет</v>
      </c>
      <c r="AR20" s="104" t="str">
        <f t="shared" si="18"/>
        <v>нет</v>
      </c>
    </row>
    <row r="21" spans="1:44" ht="30" customHeight="1">
      <c r="A21" s="83">
        <v>20</v>
      </c>
      <c r="B21" s="44" t="s">
        <v>103</v>
      </c>
      <c r="C21" s="203">
        <v>56</v>
      </c>
      <c r="D21" s="4">
        <v>33</v>
      </c>
      <c r="E21" s="4">
        <v>208</v>
      </c>
      <c r="F21" s="4">
        <v>888</v>
      </c>
      <c r="G21" s="88">
        <v>891</v>
      </c>
      <c r="H21" s="203">
        <v>900</v>
      </c>
      <c r="I21" s="5">
        <f t="shared" si="0"/>
        <v>1</v>
      </c>
      <c r="J21" s="203">
        <v>33</v>
      </c>
      <c r="K21" s="203">
        <v>958</v>
      </c>
      <c r="L21" s="203">
        <v>98</v>
      </c>
      <c r="M21" s="5">
        <f t="shared" si="23"/>
        <v>2</v>
      </c>
      <c r="N21" s="203">
        <v>784</v>
      </c>
      <c r="O21" s="5">
        <f t="shared" si="21"/>
        <v>1</v>
      </c>
      <c r="P21" s="203">
        <v>1017</v>
      </c>
      <c r="Q21" s="96" t="s">
        <v>210</v>
      </c>
      <c r="R21" s="179"/>
      <c r="S21" s="5">
        <f t="shared" si="2"/>
        <v>0</v>
      </c>
      <c r="T21" s="179"/>
      <c r="U21" s="5">
        <f t="shared" si="3"/>
        <v>0</v>
      </c>
      <c r="V21" s="203">
        <v>38691</v>
      </c>
      <c r="W21" s="6">
        <f t="shared" si="4"/>
        <v>4.3</v>
      </c>
      <c r="X21" s="5">
        <f>IF(V21/(H21-E21)/13&gt;=5/2,1,0)</f>
        <v>1</v>
      </c>
      <c r="Y21" s="203">
        <v>11080</v>
      </c>
      <c r="Z21" s="5">
        <f t="shared" si="6"/>
        <v>1</v>
      </c>
      <c r="AA21" s="203">
        <v>89</v>
      </c>
      <c r="AB21" s="5">
        <f t="shared" si="7"/>
        <v>1</v>
      </c>
      <c r="AC21" s="203">
        <v>72</v>
      </c>
      <c r="AD21" s="5">
        <f t="shared" si="22"/>
        <v>0</v>
      </c>
      <c r="AE21" s="203">
        <v>16321</v>
      </c>
      <c r="AF21" s="6">
        <f t="shared" si="8"/>
        <v>17.03653444676409</v>
      </c>
      <c r="AG21" s="5">
        <f t="shared" si="9"/>
        <v>3</v>
      </c>
      <c r="AH21" s="203">
        <v>2863</v>
      </c>
      <c r="AI21" s="7">
        <f t="shared" si="10"/>
        <v>3.181111111111111</v>
      </c>
      <c r="AJ21" s="5">
        <f t="shared" si="11"/>
        <v>1</v>
      </c>
      <c r="AK21" s="203">
        <v>3522</v>
      </c>
      <c r="AL21" s="7">
        <f t="shared" si="12"/>
        <v>62.892857142857146</v>
      </c>
      <c r="AM21" s="5">
        <f t="shared" si="13"/>
        <v>3</v>
      </c>
      <c r="AN21" s="107">
        <f t="shared" si="14"/>
        <v>14</v>
      </c>
      <c r="AO21" s="108">
        <f t="shared" si="15"/>
        <v>78</v>
      </c>
      <c r="AP21" s="104" t="str">
        <f t="shared" si="16"/>
        <v>нет</v>
      </c>
      <c r="AQ21" s="104" t="str">
        <f t="shared" si="17"/>
        <v>нет</v>
      </c>
      <c r="AR21" s="104" t="str">
        <f t="shared" si="18"/>
        <v>нет</v>
      </c>
    </row>
    <row r="22" spans="1:44" ht="30" customHeight="1">
      <c r="A22" s="10">
        <v>26</v>
      </c>
      <c r="B22" s="44" t="s">
        <v>110</v>
      </c>
      <c r="C22" s="203">
        <v>88</v>
      </c>
      <c r="D22" s="4">
        <v>41</v>
      </c>
      <c r="E22" s="4">
        <v>261</v>
      </c>
      <c r="F22" s="4">
        <v>1176</v>
      </c>
      <c r="G22" s="88">
        <v>1177</v>
      </c>
      <c r="H22" s="203">
        <v>1178</v>
      </c>
      <c r="I22" s="5">
        <f t="shared" si="0"/>
        <v>1</v>
      </c>
      <c r="J22" s="203">
        <v>41</v>
      </c>
      <c r="K22" s="203">
        <v>1557</v>
      </c>
      <c r="L22" s="203">
        <v>100</v>
      </c>
      <c r="M22" s="5">
        <f t="shared" si="23"/>
        <v>2</v>
      </c>
      <c r="N22" s="203">
        <v>750</v>
      </c>
      <c r="O22" s="5">
        <f t="shared" si="21"/>
        <v>1</v>
      </c>
      <c r="P22" s="203">
        <v>1238</v>
      </c>
      <c r="Q22" s="96" t="s">
        <v>210</v>
      </c>
      <c r="R22" s="179"/>
      <c r="S22" s="5">
        <f t="shared" si="2"/>
        <v>0</v>
      </c>
      <c r="T22" s="179"/>
      <c r="U22" s="5">
        <f t="shared" si="3"/>
        <v>0</v>
      </c>
      <c r="V22" s="203">
        <v>32500</v>
      </c>
      <c r="W22" s="6">
        <f t="shared" si="4"/>
        <v>2.73</v>
      </c>
      <c r="X22" s="5">
        <f>IF(V22/(H22-E22)/13&gt;=5/2,1,0)</f>
        <v>1</v>
      </c>
      <c r="Y22" s="203">
        <v>12710</v>
      </c>
      <c r="Z22" s="5">
        <f t="shared" si="6"/>
        <v>1</v>
      </c>
      <c r="AA22" s="203">
        <v>89</v>
      </c>
      <c r="AB22" s="5">
        <f t="shared" si="7"/>
        <v>1</v>
      </c>
      <c r="AC22" s="203">
        <v>58</v>
      </c>
      <c r="AD22" s="5">
        <f t="shared" si="22"/>
        <v>0</v>
      </c>
      <c r="AE22" s="203">
        <v>14126</v>
      </c>
      <c r="AF22" s="6">
        <f t="shared" si="8"/>
        <v>9.0725754656390496</v>
      </c>
      <c r="AG22" s="5">
        <f t="shared" si="9"/>
        <v>2</v>
      </c>
      <c r="AH22" s="203">
        <v>10116</v>
      </c>
      <c r="AI22" s="7">
        <f t="shared" si="10"/>
        <v>8.5874363327674033</v>
      </c>
      <c r="AJ22" s="5">
        <f t="shared" si="11"/>
        <v>2</v>
      </c>
      <c r="AK22" s="203">
        <v>3321</v>
      </c>
      <c r="AL22" s="7">
        <f t="shared" si="12"/>
        <v>37.738636363636367</v>
      </c>
      <c r="AM22" s="5">
        <f t="shared" si="13"/>
        <v>3</v>
      </c>
      <c r="AN22" s="107">
        <f t="shared" si="14"/>
        <v>14</v>
      </c>
      <c r="AO22" s="108">
        <f t="shared" si="15"/>
        <v>78</v>
      </c>
      <c r="AP22" s="104" t="str">
        <f t="shared" si="16"/>
        <v>нет</v>
      </c>
      <c r="AQ22" s="104" t="str">
        <f t="shared" si="17"/>
        <v>нет</v>
      </c>
      <c r="AR22" s="104" t="str">
        <f t="shared" si="18"/>
        <v>нет</v>
      </c>
    </row>
    <row r="23" spans="1:44" ht="30" customHeight="1">
      <c r="A23" s="83">
        <v>31</v>
      </c>
      <c r="B23" s="47" t="s">
        <v>107</v>
      </c>
      <c r="C23" s="203">
        <v>7</v>
      </c>
      <c r="D23" s="4">
        <v>10</v>
      </c>
      <c r="E23" s="4">
        <v>0</v>
      </c>
      <c r="F23" s="4">
        <v>132</v>
      </c>
      <c r="G23" s="88">
        <v>122</v>
      </c>
      <c r="H23" s="203">
        <v>122</v>
      </c>
      <c r="I23" s="5">
        <f t="shared" si="0"/>
        <v>1</v>
      </c>
      <c r="J23" s="203">
        <v>7</v>
      </c>
      <c r="K23" s="203">
        <v>20</v>
      </c>
      <c r="L23" s="203">
        <v>14</v>
      </c>
      <c r="M23" s="152">
        <f t="shared" si="23"/>
        <v>0</v>
      </c>
      <c r="N23" s="203">
        <v>457</v>
      </c>
      <c r="O23" s="5">
        <f t="shared" si="21"/>
        <v>1</v>
      </c>
      <c r="P23" s="203">
        <v>168</v>
      </c>
      <c r="Q23" s="97" t="s">
        <v>212</v>
      </c>
      <c r="R23" s="179"/>
      <c r="S23" s="5">
        <f t="shared" si="2"/>
        <v>0</v>
      </c>
      <c r="T23" s="179"/>
      <c r="U23" s="5">
        <f t="shared" si="3"/>
        <v>0</v>
      </c>
      <c r="V23" s="203">
        <v>3908</v>
      </c>
      <c r="W23" s="6">
        <f t="shared" si="4"/>
        <v>2.46</v>
      </c>
      <c r="X23" s="94">
        <f>IF(V23/(H23-E23)/13&gt;=1.5,1,0)</f>
        <v>1</v>
      </c>
      <c r="Y23" s="203">
        <v>114</v>
      </c>
      <c r="Z23" s="5">
        <f t="shared" si="6"/>
        <v>0</v>
      </c>
      <c r="AA23" s="203">
        <v>89</v>
      </c>
      <c r="AB23" s="5">
        <f t="shared" si="7"/>
        <v>1</v>
      </c>
      <c r="AC23" s="203">
        <v>88</v>
      </c>
      <c r="AD23" s="5">
        <f t="shared" si="22"/>
        <v>1</v>
      </c>
      <c r="AE23" s="203">
        <v>0</v>
      </c>
      <c r="AF23" s="6">
        <f t="shared" si="8"/>
        <v>0</v>
      </c>
      <c r="AG23" s="152">
        <f t="shared" si="9"/>
        <v>0</v>
      </c>
      <c r="AH23" s="203">
        <v>0</v>
      </c>
      <c r="AI23" s="7">
        <f t="shared" si="10"/>
        <v>0</v>
      </c>
      <c r="AJ23" s="152">
        <f t="shared" si="11"/>
        <v>0</v>
      </c>
      <c r="AK23" s="203">
        <v>203</v>
      </c>
      <c r="AL23" s="7">
        <f t="shared" si="12"/>
        <v>29</v>
      </c>
      <c r="AM23" s="5">
        <f t="shared" si="13"/>
        <v>3</v>
      </c>
      <c r="AN23" s="107">
        <f t="shared" si="14"/>
        <v>8</v>
      </c>
      <c r="AO23" s="109">
        <f>ROUND(AN23/($AN$2-$M$2-$AG$2-$AJ$2)*100,0)</f>
        <v>73</v>
      </c>
      <c r="AP23" s="104" t="str">
        <f t="shared" si="16"/>
        <v>нет</v>
      </c>
      <c r="AQ23" s="104" t="str">
        <f t="shared" si="17"/>
        <v>нет</v>
      </c>
      <c r="AR23" s="104" t="str">
        <f t="shared" si="18"/>
        <v>нет</v>
      </c>
    </row>
    <row r="24" spans="1:44" ht="30" customHeight="1">
      <c r="A24" s="10">
        <v>11</v>
      </c>
      <c r="B24" s="44" t="s">
        <v>95</v>
      </c>
      <c r="C24" s="203">
        <v>30</v>
      </c>
      <c r="D24" s="4">
        <v>11</v>
      </c>
      <c r="E24" s="4">
        <v>108</v>
      </c>
      <c r="F24" s="4">
        <v>296</v>
      </c>
      <c r="G24" s="88">
        <v>298</v>
      </c>
      <c r="H24" s="203">
        <v>303</v>
      </c>
      <c r="I24" s="5">
        <f t="shared" si="0"/>
        <v>1</v>
      </c>
      <c r="J24" s="203">
        <v>12</v>
      </c>
      <c r="K24" s="203">
        <v>384</v>
      </c>
      <c r="L24" s="203">
        <v>90</v>
      </c>
      <c r="M24" s="5">
        <f t="shared" si="23"/>
        <v>2</v>
      </c>
      <c r="N24" s="203">
        <v>483</v>
      </c>
      <c r="O24" s="5">
        <f t="shared" si="21"/>
        <v>1</v>
      </c>
      <c r="P24" s="203">
        <v>294</v>
      </c>
      <c r="Q24" s="96" t="s">
        <v>210</v>
      </c>
      <c r="R24" s="179"/>
      <c r="S24" s="5">
        <f t="shared" si="2"/>
        <v>0</v>
      </c>
      <c r="T24" s="179"/>
      <c r="U24" s="5">
        <f t="shared" si="3"/>
        <v>0</v>
      </c>
      <c r="V24" s="203">
        <v>11497</v>
      </c>
      <c r="W24" s="6">
        <f t="shared" si="4"/>
        <v>4.54</v>
      </c>
      <c r="X24" s="5">
        <f>IF(V24/(H24-E24)/13&gt;=5/2,1,0)</f>
        <v>1</v>
      </c>
      <c r="Y24" s="203">
        <v>1741</v>
      </c>
      <c r="Z24" s="5">
        <f t="shared" si="6"/>
        <v>0</v>
      </c>
      <c r="AA24" s="203">
        <v>100</v>
      </c>
      <c r="AB24" s="5">
        <f t="shared" si="7"/>
        <v>2</v>
      </c>
      <c r="AC24" s="203">
        <v>99</v>
      </c>
      <c r="AD24" s="5">
        <f t="shared" si="22"/>
        <v>2</v>
      </c>
      <c r="AE24" s="203">
        <v>341</v>
      </c>
      <c r="AF24" s="6">
        <f t="shared" si="8"/>
        <v>0.88802083333333337</v>
      </c>
      <c r="AG24" s="5">
        <f t="shared" si="9"/>
        <v>0</v>
      </c>
      <c r="AH24" s="203">
        <v>323</v>
      </c>
      <c r="AI24" s="7">
        <f t="shared" si="10"/>
        <v>1.0660066006600659</v>
      </c>
      <c r="AJ24" s="5">
        <f t="shared" si="11"/>
        <v>1</v>
      </c>
      <c r="AK24" s="203">
        <v>734</v>
      </c>
      <c r="AL24" s="7">
        <f t="shared" si="12"/>
        <v>24.466666666666665</v>
      </c>
      <c r="AM24" s="5">
        <f t="shared" si="13"/>
        <v>3</v>
      </c>
      <c r="AN24" s="107">
        <f t="shared" si="14"/>
        <v>13</v>
      </c>
      <c r="AO24" s="108">
        <f t="shared" ref="AO24:AO32" si="24">ROUND(AN24/$AN$2*100,0)</f>
        <v>72</v>
      </c>
      <c r="AP24" s="104" t="str">
        <f t="shared" si="16"/>
        <v>нет</v>
      </c>
      <c r="AQ24" s="104" t="str">
        <f t="shared" si="17"/>
        <v>нет</v>
      </c>
      <c r="AR24" s="104" t="str">
        <f t="shared" si="18"/>
        <v>нет</v>
      </c>
    </row>
    <row r="25" spans="1:44" ht="30" customHeight="1">
      <c r="A25" s="83">
        <v>14</v>
      </c>
      <c r="B25" s="44" t="s">
        <v>98</v>
      </c>
      <c r="C25" s="203">
        <v>21</v>
      </c>
      <c r="D25" s="4">
        <v>11</v>
      </c>
      <c r="E25" s="4">
        <v>32</v>
      </c>
      <c r="F25" s="4">
        <v>193</v>
      </c>
      <c r="G25" s="88">
        <v>195</v>
      </c>
      <c r="H25" s="203">
        <v>194</v>
      </c>
      <c r="I25" s="5">
        <f t="shared" si="0"/>
        <v>1</v>
      </c>
      <c r="J25" s="203">
        <v>11</v>
      </c>
      <c r="K25" s="203">
        <v>206</v>
      </c>
      <c r="L25" s="203">
        <v>90</v>
      </c>
      <c r="M25" s="5">
        <f t="shared" si="23"/>
        <v>2</v>
      </c>
      <c r="N25" s="203">
        <v>332</v>
      </c>
      <c r="O25" s="5">
        <f t="shared" si="21"/>
        <v>1</v>
      </c>
      <c r="P25" s="203">
        <v>324</v>
      </c>
      <c r="Q25" s="96" t="s">
        <v>210</v>
      </c>
      <c r="R25" s="179"/>
      <c r="S25" s="5">
        <f t="shared" si="2"/>
        <v>0</v>
      </c>
      <c r="T25" s="179"/>
      <c r="U25" s="5">
        <f t="shared" si="3"/>
        <v>0</v>
      </c>
      <c r="V25" s="203">
        <v>7272</v>
      </c>
      <c r="W25" s="6">
        <f t="shared" si="4"/>
        <v>3.45</v>
      </c>
      <c r="X25" s="5">
        <f>IF(V25/(H25-E25)/13&gt;=5/2,1,0)</f>
        <v>1</v>
      </c>
      <c r="Y25" s="203">
        <v>3255</v>
      </c>
      <c r="Z25" s="5">
        <f t="shared" si="6"/>
        <v>1</v>
      </c>
      <c r="AA25" s="203">
        <v>97</v>
      </c>
      <c r="AB25" s="5">
        <f t="shared" si="7"/>
        <v>2</v>
      </c>
      <c r="AC25" s="203">
        <v>81</v>
      </c>
      <c r="AD25" s="5">
        <f t="shared" si="22"/>
        <v>1</v>
      </c>
      <c r="AE25" s="203">
        <v>1243</v>
      </c>
      <c r="AF25" s="6">
        <f t="shared" si="8"/>
        <v>6.0339805825242721</v>
      </c>
      <c r="AG25" s="5">
        <f t="shared" si="9"/>
        <v>2</v>
      </c>
      <c r="AH25" s="203">
        <v>33</v>
      </c>
      <c r="AI25" s="7">
        <f t="shared" si="10"/>
        <v>0.17010309278350516</v>
      </c>
      <c r="AJ25" s="5">
        <f t="shared" si="11"/>
        <v>0</v>
      </c>
      <c r="AK25" s="203">
        <v>333</v>
      </c>
      <c r="AL25" s="7">
        <f t="shared" si="12"/>
        <v>15.857142857142858</v>
      </c>
      <c r="AM25" s="5">
        <f t="shared" si="13"/>
        <v>2</v>
      </c>
      <c r="AN25" s="107">
        <f t="shared" si="14"/>
        <v>13</v>
      </c>
      <c r="AO25" s="108">
        <f t="shared" si="24"/>
        <v>72</v>
      </c>
      <c r="AP25" s="104" t="str">
        <f t="shared" si="16"/>
        <v>нет</v>
      </c>
      <c r="AQ25" s="104" t="str">
        <f t="shared" si="17"/>
        <v>нет</v>
      </c>
      <c r="AR25" s="104" t="str">
        <f t="shared" si="18"/>
        <v>нет</v>
      </c>
    </row>
    <row r="26" spans="1:44" ht="30" customHeight="1">
      <c r="A26" s="10">
        <v>17</v>
      </c>
      <c r="B26" s="44" t="s">
        <v>100</v>
      </c>
      <c r="C26" s="203">
        <v>71</v>
      </c>
      <c r="D26" s="4">
        <v>37</v>
      </c>
      <c r="E26" s="4">
        <v>0</v>
      </c>
      <c r="F26" s="4">
        <v>1144</v>
      </c>
      <c r="G26" s="88">
        <v>1149</v>
      </c>
      <c r="H26" s="203">
        <v>1153</v>
      </c>
      <c r="I26" s="5">
        <f t="shared" si="0"/>
        <v>1</v>
      </c>
      <c r="J26" s="203">
        <v>37</v>
      </c>
      <c r="K26" s="203">
        <v>976</v>
      </c>
      <c r="L26" s="203">
        <v>76</v>
      </c>
      <c r="M26" s="5">
        <f t="shared" si="23"/>
        <v>0</v>
      </c>
      <c r="N26" s="203">
        <v>654</v>
      </c>
      <c r="O26" s="5">
        <f t="shared" si="21"/>
        <v>1</v>
      </c>
      <c r="P26" s="203">
        <v>1178</v>
      </c>
      <c r="Q26" s="97" t="s">
        <v>211</v>
      </c>
      <c r="R26" s="179"/>
      <c r="S26" s="5">
        <f t="shared" si="2"/>
        <v>0</v>
      </c>
      <c r="T26" s="179"/>
      <c r="U26" s="5">
        <f t="shared" si="3"/>
        <v>0</v>
      </c>
      <c r="V26" s="203">
        <v>19825</v>
      </c>
      <c r="W26" s="6">
        <f t="shared" si="4"/>
        <v>1.32</v>
      </c>
      <c r="X26" s="39">
        <f>IF(V26/(H26-E26)/13&gt;=5/3,1,0)</f>
        <v>0</v>
      </c>
      <c r="Y26" s="203">
        <v>8041</v>
      </c>
      <c r="Z26" s="5">
        <f t="shared" si="6"/>
        <v>1</v>
      </c>
      <c r="AA26" s="203">
        <v>93</v>
      </c>
      <c r="AB26" s="5">
        <f t="shared" si="7"/>
        <v>2</v>
      </c>
      <c r="AC26" s="203">
        <v>83</v>
      </c>
      <c r="AD26" s="5">
        <f t="shared" si="22"/>
        <v>1</v>
      </c>
      <c r="AE26" s="203">
        <v>8679</v>
      </c>
      <c r="AF26" s="6">
        <f t="shared" si="8"/>
        <v>8.8924180327868854</v>
      </c>
      <c r="AG26" s="5">
        <f t="shared" si="9"/>
        <v>2</v>
      </c>
      <c r="AH26" s="203">
        <v>10057</v>
      </c>
      <c r="AI26" s="7">
        <f t="shared" si="10"/>
        <v>8.7224631396357335</v>
      </c>
      <c r="AJ26" s="5">
        <f t="shared" si="11"/>
        <v>2</v>
      </c>
      <c r="AK26" s="203">
        <v>3478</v>
      </c>
      <c r="AL26" s="7">
        <f t="shared" si="12"/>
        <v>48.985915492957744</v>
      </c>
      <c r="AM26" s="5">
        <f t="shared" si="13"/>
        <v>3</v>
      </c>
      <c r="AN26" s="107">
        <f t="shared" si="14"/>
        <v>13</v>
      </c>
      <c r="AO26" s="108">
        <f t="shared" si="24"/>
        <v>72</v>
      </c>
      <c r="AP26" s="104" t="str">
        <f t="shared" si="16"/>
        <v>нет</v>
      </c>
      <c r="AQ26" s="104" t="str">
        <f t="shared" si="17"/>
        <v>нет</v>
      </c>
      <c r="AR26" s="104" t="str">
        <f t="shared" si="18"/>
        <v>нет</v>
      </c>
    </row>
    <row r="27" spans="1:44" ht="30" customHeight="1">
      <c r="A27" s="83">
        <v>2</v>
      </c>
      <c r="B27" s="44" t="s">
        <v>86</v>
      </c>
      <c r="C27" s="203">
        <v>91</v>
      </c>
      <c r="D27" s="4">
        <v>51</v>
      </c>
      <c r="E27" s="4">
        <v>276</v>
      </c>
      <c r="F27" s="4">
        <v>1557</v>
      </c>
      <c r="G27" s="88">
        <v>1562</v>
      </c>
      <c r="H27" s="203">
        <v>1566</v>
      </c>
      <c r="I27" s="5">
        <f t="shared" si="0"/>
        <v>1</v>
      </c>
      <c r="J27" s="203">
        <v>56</v>
      </c>
      <c r="K27" s="203">
        <v>1770</v>
      </c>
      <c r="L27" s="203">
        <v>100</v>
      </c>
      <c r="M27" s="5">
        <f t="shared" si="23"/>
        <v>2</v>
      </c>
      <c r="N27" s="203">
        <v>403</v>
      </c>
      <c r="O27" s="5">
        <f t="shared" si="21"/>
        <v>0</v>
      </c>
      <c r="P27" s="203">
        <v>1458</v>
      </c>
      <c r="Q27" s="96" t="s">
        <v>210</v>
      </c>
      <c r="R27" s="179"/>
      <c r="S27" s="5">
        <f t="shared" si="2"/>
        <v>0</v>
      </c>
      <c r="T27" s="179"/>
      <c r="U27" s="5">
        <f t="shared" si="3"/>
        <v>0</v>
      </c>
      <c r="V27" s="203">
        <v>38273</v>
      </c>
      <c r="W27" s="6">
        <f t="shared" si="4"/>
        <v>2.2799999999999998</v>
      </c>
      <c r="X27" s="5">
        <f t="shared" ref="X27:X32" si="25">IF(V27/(H27-E27)/13&gt;=5/2,1,0)</f>
        <v>0</v>
      </c>
      <c r="Y27" s="203">
        <v>15589</v>
      </c>
      <c r="Z27" s="5">
        <f t="shared" si="6"/>
        <v>1</v>
      </c>
      <c r="AA27" s="203">
        <v>88</v>
      </c>
      <c r="AB27" s="5">
        <f t="shared" si="7"/>
        <v>1</v>
      </c>
      <c r="AC27" s="203">
        <v>79</v>
      </c>
      <c r="AD27" s="5">
        <f t="shared" si="22"/>
        <v>0</v>
      </c>
      <c r="AE27" s="203">
        <v>12423</v>
      </c>
      <c r="AF27" s="6">
        <f t="shared" si="8"/>
        <v>7.0186440677966102</v>
      </c>
      <c r="AG27" s="5">
        <f t="shared" si="9"/>
        <v>2</v>
      </c>
      <c r="AH27" s="203">
        <v>6506</v>
      </c>
      <c r="AI27" s="7">
        <f t="shared" si="10"/>
        <v>4.1545338441890163</v>
      </c>
      <c r="AJ27" s="5">
        <f t="shared" si="11"/>
        <v>2</v>
      </c>
      <c r="AK27" s="203">
        <v>3268</v>
      </c>
      <c r="AL27" s="7">
        <f t="shared" si="12"/>
        <v>35.912087912087912</v>
      </c>
      <c r="AM27" s="5">
        <f t="shared" si="13"/>
        <v>3</v>
      </c>
      <c r="AN27" s="107">
        <f t="shared" si="14"/>
        <v>12</v>
      </c>
      <c r="AO27" s="108">
        <f t="shared" si="24"/>
        <v>67</v>
      </c>
      <c r="AP27" s="104" t="str">
        <f t="shared" si="16"/>
        <v>нет</v>
      </c>
      <c r="AQ27" s="104" t="str">
        <f t="shared" si="17"/>
        <v>нет</v>
      </c>
      <c r="AR27" s="104" t="str">
        <f t="shared" si="18"/>
        <v>нет</v>
      </c>
    </row>
    <row r="28" spans="1:44" ht="30" customHeight="1">
      <c r="A28" s="10">
        <v>10</v>
      </c>
      <c r="B28" s="44" t="s">
        <v>94</v>
      </c>
      <c r="C28" s="203">
        <v>80</v>
      </c>
      <c r="D28" s="4">
        <v>47</v>
      </c>
      <c r="E28" s="4">
        <v>309</v>
      </c>
      <c r="F28" s="4">
        <v>1416</v>
      </c>
      <c r="G28" s="88">
        <v>1423</v>
      </c>
      <c r="H28" s="203">
        <v>1427</v>
      </c>
      <c r="I28" s="5">
        <f t="shared" si="0"/>
        <v>1</v>
      </c>
      <c r="J28" s="203">
        <v>47</v>
      </c>
      <c r="K28" s="203">
        <v>1768</v>
      </c>
      <c r="L28" s="203">
        <v>81</v>
      </c>
      <c r="M28" s="5">
        <f t="shared" si="23"/>
        <v>1</v>
      </c>
      <c r="N28" s="203">
        <v>470</v>
      </c>
      <c r="O28" s="5">
        <f t="shared" si="21"/>
        <v>0</v>
      </c>
      <c r="P28" s="203">
        <v>1337</v>
      </c>
      <c r="Q28" s="96" t="s">
        <v>210</v>
      </c>
      <c r="R28" s="179"/>
      <c r="S28" s="5">
        <f t="shared" si="2"/>
        <v>0</v>
      </c>
      <c r="T28" s="179"/>
      <c r="U28" s="5">
        <f t="shared" si="3"/>
        <v>0</v>
      </c>
      <c r="V28" s="203">
        <v>30890</v>
      </c>
      <c r="W28" s="6">
        <f t="shared" si="4"/>
        <v>2.13</v>
      </c>
      <c r="X28" s="5">
        <f t="shared" si="25"/>
        <v>0</v>
      </c>
      <c r="Y28" s="203">
        <v>18860</v>
      </c>
      <c r="Z28" s="5">
        <f t="shared" si="6"/>
        <v>1</v>
      </c>
      <c r="AA28" s="203">
        <v>93</v>
      </c>
      <c r="AB28" s="5">
        <f t="shared" si="7"/>
        <v>2</v>
      </c>
      <c r="AC28" s="203">
        <v>79</v>
      </c>
      <c r="AD28" s="5">
        <f t="shared" si="22"/>
        <v>0</v>
      </c>
      <c r="AE28" s="203">
        <v>7519</v>
      </c>
      <c r="AF28" s="6">
        <f t="shared" si="8"/>
        <v>4.252828054298643</v>
      </c>
      <c r="AG28" s="5">
        <f t="shared" si="9"/>
        <v>2</v>
      </c>
      <c r="AH28" s="203">
        <v>14748</v>
      </c>
      <c r="AI28" s="7">
        <f t="shared" si="10"/>
        <v>10.334968465311842</v>
      </c>
      <c r="AJ28" s="5">
        <f t="shared" si="11"/>
        <v>2</v>
      </c>
      <c r="AK28" s="203">
        <v>3758</v>
      </c>
      <c r="AL28" s="7">
        <f t="shared" si="12"/>
        <v>46.975000000000001</v>
      </c>
      <c r="AM28" s="5">
        <f t="shared" si="13"/>
        <v>3</v>
      </c>
      <c r="AN28" s="107">
        <f t="shared" si="14"/>
        <v>12</v>
      </c>
      <c r="AO28" s="108">
        <f t="shared" si="24"/>
        <v>67</v>
      </c>
      <c r="AP28" s="104" t="str">
        <f t="shared" si="16"/>
        <v>нет</v>
      </c>
      <c r="AQ28" s="104" t="str">
        <f t="shared" si="17"/>
        <v>нет</v>
      </c>
      <c r="AR28" s="104" t="str">
        <f t="shared" si="18"/>
        <v>нет</v>
      </c>
    </row>
    <row r="29" spans="1:44" ht="30" customHeight="1">
      <c r="A29" s="83">
        <v>18</v>
      </c>
      <c r="B29" s="44" t="s">
        <v>101</v>
      </c>
      <c r="C29" s="203">
        <v>60</v>
      </c>
      <c r="D29" s="4">
        <v>35</v>
      </c>
      <c r="E29" s="4">
        <v>208</v>
      </c>
      <c r="F29" s="4">
        <v>1032</v>
      </c>
      <c r="G29" s="88">
        <v>1042</v>
      </c>
      <c r="H29" s="203">
        <v>1048</v>
      </c>
      <c r="I29" s="5">
        <f t="shared" si="0"/>
        <v>1</v>
      </c>
      <c r="J29" s="203">
        <v>35</v>
      </c>
      <c r="K29" s="203">
        <v>1066</v>
      </c>
      <c r="L29" s="203">
        <v>96</v>
      </c>
      <c r="M29" s="5">
        <f t="shared" si="23"/>
        <v>2</v>
      </c>
      <c r="N29" s="203">
        <v>545</v>
      </c>
      <c r="O29" s="5">
        <f t="shared" si="21"/>
        <v>1</v>
      </c>
      <c r="P29" s="203">
        <v>1107</v>
      </c>
      <c r="Q29" s="96" t="s">
        <v>210</v>
      </c>
      <c r="R29" s="179"/>
      <c r="S29" s="5">
        <f t="shared" si="2"/>
        <v>0</v>
      </c>
      <c r="T29" s="179"/>
      <c r="U29" s="5">
        <f t="shared" si="3"/>
        <v>0</v>
      </c>
      <c r="V29" s="203">
        <v>26621</v>
      </c>
      <c r="W29" s="6">
        <f t="shared" si="4"/>
        <v>2.44</v>
      </c>
      <c r="X29" s="5">
        <f t="shared" si="25"/>
        <v>0</v>
      </c>
      <c r="Y29" s="203">
        <v>12058</v>
      </c>
      <c r="Z29" s="5">
        <f t="shared" si="6"/>
        <v>1</v>
      </c>
      <c r="AA29" s="203">
        <v>82</v>
      </c>
      <c r="AB29" s="5">
        <f t="shared" si="7"/>
        <v>1</v>
      </c>
      <c r="AC29" s="203">
        <v>60</v>
      </c>
      <c r="AD29" s="5">
        <f t="shared" si="22"/>
        <v>0</v>
      </c>
      <c r="AE29" s="203">
        <v>3590</v>
      </c>
      <c r="AF29" s="6">
        <f t="shared" si="8"/>
        <v>3.3677298311444654</v>
      </c>
      <c r="AG29" s="5">
        <f t="shared" si="9"/>
        <v>1</v>
      </c>
      <c r="AH29" s="203">
        <v>5024</v>
      </c>
      <c r="AI29" s="7">
        <f t="shared" si="10"/>
        <v>4.7938931297709928</v>
      </c>
      <c r="AJ29" s="5">
        <f t="shared" si="11"/>
        <v>2</v>
      </c>
      <c r="AK29" s="203">
        <v>1945</v>
      </c>
      <c r="AL29" s="7">
        <f t="shared" si="12"/>
        <v>32.416666666666664</v>
      </c>
      <c r="AM29" s="5">
        <f t="shared" si="13"/>
        <v>3</v>
      </c>
      <c r="AN29" s="107">
        <f t="shared" si="14"/>
        <v>12</v>
      </c>
      <c r="AO29" s="108">
        <f t="shared" si="24"/>
        <v>67</v>
      </c>
      <c r="AP29" s="104" t="str">
        <f t="shared" si="16"/>
        <v>нет</v>
      </c>
      <c r="AQ29" s="104" t="str">
        <f t="shared" si="17"/>
        <v>нет</v>
      </c>
      <c r="AR29" s="104" t="str">
        <f t="shared" si="18"/>
        <v>нет</v>
      </c>
    </row>
    <row r="30" spans="1:44" ht="30" customHeight="1">
      <c r="A30" s="10">
        <v>19</v>
      </c>
      <c r="B30" s="44" t="s">
        <v>102</v>
      </c>
      <c r="C30" s="203">
        <v>89</v>
      </c>
      <c r="D30" s="4">
        <v>50</v>
      </c>
      <c r="E30" s="4">
        <v>397</v>
      </c>
      <c r="F30" s="4">
        <v>1609</v>
      </c>
      <c r="G30" s="88">
        <v>1610</v>
      </c>
      <c r="H30" s="203">
        <v>1613</v>
      </c>
      <c r="I30" s="5">
        <f t="shared" si="0"/>
        <v>1</v>
      </c>
      <c r="J30" s="203">
        <v>50</v>
      </c>
      <c r="K30" s="203">
        <v>1626</v>
      </c>
      <c r="L30" s="203">
        <v>93</v>
      </c>
      <c r="M30" s="5">
        <f t="shared" si="23"/>
        <v>2</v>
      </c>
      <c r="N30" s="203">
        <v>834</v>
      </c>
      <c r="O30" s="5">
        <f t="shared" si="21"/>
        <v>1</v>
      </c>
      <c r="P30" s="203">
        <v>1425</v>
      </c>
      <c r="Q30" s="96" t="s">
        <v>210</v>
      </c>
      <c r="R30" s="179"/>
      <c r="S30" s="5">
        <f t="shared" si="2"/>
        <v>0</v>
      </c>
      <c r="T30" s="179"/>
      <c r="U30" s="5">
        <f t="shared" si="3"/>
        <v>0</v>
      </c>
      <c r="V30" s="203">
        <v>49918</v>
      </c>
      <c r="W30" s="6">
        <f t="shared" si="4"/>
        <v>3.16</v>
      </c>
      <c r="X30" s="5">
        <f t="shared" si="25"/>
        <v>1</v>
      </c>
      <c r="Y30" s="203">
        <v>20836</v>
      </c>
      <c r="Z30" s="5">
        <f t="shared" si="6"/>
        <v>1</v>
      </c>
      <c r="AA30" s="203">
        <v>82</v>
      </c>
      <c r="AB30" s="5">
        <f t="shared" si="7"/>
        <v>1</v>
      </c>
      <c r="AC30" s="203">
        <v>73</v>
      </c>
      <c r="AD30" s="5">
        <f t="shared" si="22"/>
        <v>0</v>
      </c>
      <c r="AE30" s="203">
        <v>13214</v>
      </c>
      <c r="AF30" s="6">
        <f t="shared" si="8"/>
        <v>8.126691266912669</v>
      </c>
      <c r="AG30" s="5">
        <f t="shared" si="9"/>
        <v>2</v>
      </c>
      <c r="AH30" s="203">
        <v>2813</v>
      </c>
      <c r="AI30" s="7">
        <f t="shared" si="10"/>
        <v>1.7439553626782394</v>
      </c>
      <c r="AJ30" s="5">
        <f t="shared" si="11"/>
        <v>1</v>
      </c>
      <c r="AK30" s="203">
        <v>1867</v>
      </c>
      <c r="AL30" s="7">
        <f t="shared" si="12"/>
        <v>20.977528089887642</v>
      </c>
      <c r="AM30" s="5">
        <f t="shared" si="13"/>
        <v>2</v>
      </c>
      <c r="AN30" s="107">
        <f t="shared" si="14"/>
        <v>12</v>
      </c>
      <c r="AO30" s="108">
        <f t="shared" si="24"/>
        <v>67</v>
      </c>
      <c r="AP30" s="104" t="str">
        <f t="shared" si="16"/>
        <v>нет</v>
      </c>
      <c r="AQ30" s="104" t="str">
        <f t="shared" si="17"/>
        <v>нет</v>
      </c>
      <c r="AR30" s="104" t="str">
        <f t="shared" si="18"/>
        <v>нет</v>
      </c>
    </row>
    <row r="31" spans="1:44" ht="30" customHeight="1">
      <c r="A31" s="83">
        <v>23</v>
      </c>
      <c r="B31" s="45" t="s">
        <v>232</v>
      </c>
      <c r="C31" s="203">
        <v>29</v>
      </c>
      <c r="D31" s="4">
        <v>11</v>
      </c>
      <c r="E31" s="4">
        <v>47</v>
      </c>
      <c r="F31" s="4">
        <v>222</v>
      </c>
      <c r="G31" s="88">
        <v>219</v>
      </c>
      <c r="H31" s="203">
        <v>226</v>
      </c>
      <c r="I31" s="5">
        <f t="shared" si="0"/>
        <v>1</v>
      </c>
      <c r="J31" s="203">
        <v>11</v>
      </c>
      <c r="K31" s="203">
        <v>327</v>
      </c>
      <c r="L31" s="203">
        <v>95</v>
      </c>
      <c r="M31" s="5">
        <f t="shared" si="23"/>
        <v>2</v>
      </c>
      <c r="N31" s="203">
        <v>379</v>
      </c>
      <c r="O31" s="5">
        <f t="shared" si="21"/>
        <v>1</v>
      </c>
      <c r="P31" s="203">
        <v>323</v>
      </c>
      <c r="Q31" s="96" t="s">
        <v>210</v>
      </c>
      <c r="R31" s="179"/>
      <c r="S31" s="5">
        <f t="shared" si="2"/>
        <v>0</v>
      </c>
      <c r="T31" s="179"/>
      <c r="U31" s="5">
        <f t="shared" si="3"/>
        <v>0</v>
      </c>
      <c r="V31" s="203">
        <v>7280</v>
      </c>
      <c r="W31" s="6">
        <f t="shared" si="4"/>
        <v>3.13</v>
      </c>
      <c r="X31" s="5">
        <f t="shared" si="25"/>
        <v>1</v>
      </c>
      <c r="Y31" s="203">
        <v>3100</v>
      </c>
      <c r="Z31" s="5">
        <f t="shared" si="6"/>
        <v>1</v>
      </c>
      <c r="AA31" s="203">
        <v>95</v>
      </c>
      <c r="AB31" s="5">
        <f t="shared" si="7"/>
        <v>2</v>
      </c>
      <c r="AC31" s="203">
        <v>89</v>
      </c>
      <c r="AD31" s="5">
        <f t="shared" si="22"/>
        <v>1</v>
      </c>
      <c r="AE31" s="203">
        <v>1100</v>
      </c>
      <c r="AF31" s="6">
        <f t="shared" si="8"/>
        <v>3.3639143730886851</v>
      </c>
      <c r="AG31" s="5">
        <f t="shared" si="9"/>
        <v>1</v>
      </c>
      <c r="AH31" s="203">
        <v>22</v>
      </c>
      <c r="AI31" s="7">
        <f t="shared" si="10"/>
        <v>9.7345132743362831E-2</v>
      </c>
      <c r="AJ31" s="5">
        <f t="shared" si="11"/>
        <v>0</v>
      </c>
      <c r="AK31" s="203">
        <v>615</v>
      </c>
      <c r="AL31" s="7">
        <f t="shared" si="12"/>
        <v>21.206896551724139</v>
      </c>
      <c r="AM31" s="5">
        <f t="shared" si="13"/>
        <v>2</v>
      </c>
      <c r="AN31" s="107">
        <f t="shared" si="14"/>
        <v>12</v>
      </c>
      <c r="AO31" s="108">
        <f t="shared" si="24"/>
        <v>67</v>
      </c>
      <c r="AP31" s="104" t="str">
        <f t="shared" si="16"/>
        <v>нет</v>
      </c>
      <c r="AQ31" s="104" t="str">
        <f t="shared" si="17"/>
        <v>нет</v>
      </c>
      <c r="AR31" s="104" t="str">
        <f t="shared" si="18"/>
        <v>нет</v>
      </c>
    </row>
    <row r="32" spans="1:44" ht="27" customHeight="1">
      <c r="A32" s="10">
        <v>29</v>
      </c>
      <c r="B32" s="46" t="s">
        <v>113</v>
      </c>
      <c r="C32" s="203">
        <v>42</v>
      </c>
      <c r="D32" s="4">
        <v>15</v>
      </c>
      <c r="E32" s="4">
        <v>0</v>
      </c>
      <c r="F32" s="4">
        <v>444</v>
      </c>
      <c r="G32" s="88">
        <v>444</v>
      </c>
      <c r="H32" s="203">
        <v>447</v>
      </c>
      <c r="I32" s="5">
        <f t="shared" si="0"/>
        <v>1</v>
      </c>
      <c r="J32" s="203">
        <v>15</v>
      </c>
      <c r="K32" s="203">
        <v>712</v>
      </c>
      <c r="L32" s="203">
        <v>97</v>
      </c>
      <c r="M32" s="5">
        <f t="shared" si="23"/>
        <v>2</v>
      </c>
      <c r="N32" s="203">
        <v>1144</v>
      </c>
      <c r="O32" s="5">
        <f t="shared" si="21"/>
        <v>1</v>
      </c>
      <c r="P32" s="203">
        <v>309</v>
      </c>
      <c r="Q32" s="96" t="s">
        <v>210</v>
      </c>
      <c r="R32" s="179"/>
      <c r="S32" s="5">
        <f t="shared" si="2"/>
        <v>0</v>
      </c>
      <c r="T32" s="179"/>
      <c r="U32" s="5">
        <f t="shared" si="3"/>
        <v>0</v>
      </c>
      <c r="V32" s="203">
        <v>15964</v>
      </c>
      <c r="W32" s="6">
        <f t="shared" si="4"/>
        <v>2.75</v>
      </c>
      <c r="X32" s="5">
        <f t="shared" si="25"/>
        <v>1</v>
      </c>
      <c r="Y32" s="203">
        <v>5881</v>
      </c>
      <c r="Z32" s="5">
        <f>IF(Y32/H32&gt;6,1,0)</f>
        <v>1</v>
      </c>
      <c r="AA32" s="203">
        <v>73</v>
      </c>
      <c r="AB32" s="5">
        <f t="shared" si="7"/>
        <v>0</v>
      </c>
      <c r="AC32" s="203">
        <v>61</v>
      </c>
      <c r="AD32" s="5">
        <f>IF(AC32&gt;=90,2,IF(AC32&gt;=70,1,0))</f>
        <v>0</v>
      </c>
      <c r="AE32" s="203">
        <v>3571</v>
      </c>
      <c r="AF32" s="6">
        <f t="shared" si="8"/>
        <v>5.0154494382022472</v>
      </c>
      <c r="AG32" s="5">
        <f t="shared" si="9"/>
        <v>2</v>
      </c>
      <c r="AH32" s="203">
        <v>3685</v>
      </c>
      <c r="AI32" s="7">
        <f t="shared" si="10"/>
        <v>8.2438478747203572</v>
      </c>
      <c r="AJ32" s="5">
        <f t="shared" si="11"/>
        <v>2</v>
      </c>
      <c r="AK32" s="203">
        <v>892</v>
      </c>
      <c r="AL32" s="7">
        <f t="shared" si="12"/>
        <v>21.238095238095237</v>
      </c>
      <c r="AM32" s="5">
        <f t="shared" si="13"/>
        <v>2</v>
      </c>
      <c r="AN32" s="107">
        <f t="shared" si="14"/>
        <v>12</v>
      </c>
      <c r="AO32" s="108">
        <f t="shared" si="24"/>
        <v>67</v>
      </c>
      <c r="AP32" s="104" t="str">
        <f t="shared" si="16"/>
        <v>нет</v>
      </c>
      <c r="AQ32" s="104" t="str">
        <f t="shared" si="17"/>
        <v>нет</v>
      </c>
      <c r="AR32" s="104" t="str">
        <f t="shared" si="18"/>
        <v>нет</v>
      </c>
    </row>
    <row r="33" spans="1:44" ht="30" customHeight="1">
      <c r="A33" s="83">
        <v>30</v>
      </c>
      <c r="B33" s="46" t="s">
        <v>106</v>
      </c>
      <c r="C33" s="203">
        <v>12</v>
      </c>
      <c r="D33" s="4">
        <v>9</v>
      </c>
      <c r="E33" s="4">
        <v>0</v>
      </c>
      <c r="F33" s="4">
        <v>120</v>
      </c>
      <c r="G33" s="88">
        <v>115</v>
      </c>
      <c r="H33" s="203">
        <v>131</v>
      </c>
      <c r="I33" s="5">
        <f t="shared" si="0"/>
        <v>0</v>
      </c>
      <c r="J33" s="203">
        <v>25</v>
      </c>
      <c r="K33" s="203">
        <v>95</v>
      </c>
      <c r="L33" s="203">
        <v>65</v>
      </c>
      <c r="M33" s="152">
        <f t="shared" si="23"/>
        <v>0</v>
      </c>
      <c r="N33" s="203">
        <v>254</v>
      </c>
      <c r="O33" s="5">
        <f t="shared" si="21"/>
        <v>1</v>
      </c>
      <c r="P33" s="203">
        <v>131</v>
      </c>
      <c r="Q33" s="97" t="s">
        <v>212</v>
      </c>
      <c r="R33" s="179"/>
      <c r="S33" s="5">
        <f t="shared" si="2"/>
        <v>0</v>
      </c>
      <c r="T33" s="179"/>
      <c r="U33" s="5">
        <f t="shared" si="3"/>
        <v>0</v>
      </c>
      <c r="V33" s="203">
        <v>1210</v>
      </c>
      <c r="W33" s="6">
        <f t="shared" si="4"/>
        <v>0.71</v>
      </c>
      <c r="X33" s="94">
        <f>IF(V33/(H33-E33)/13&gt;=1.5,1,0)</f>
        <v>0</v>
      </c>
      <c r="Y33" s="203">
        <v>3829</v>
      </c>
      <c r="Z33" s="5">
        <f>IF(Y33/H33&gt;=6,1,0)</f>
        <v>1</v>
      </c>
      <c r="AA33" s="203">
        <v>83</v>
      </c>
      <c r="AB33" s="5">
        <f t="shared" si="7"/>
        <v>1</v>
      </c>
      <c r="AC33" s="203">
        <v>80</v>
      </c>
      <c r="AD33" s="5">
        <f>IF(AC33&gt;=90,2,IF(AC33&gt;=80,1,0))</f>
        <v>1</v>
      </c>
      <c r="AE33" s="203">
        <v>6</v>
      </c>
      <c r="AF33" s="6">
        <f t="shared" si="8"/>
        <v>6.3157894736842107E-2</v>
      </c>
      <c r="AG33" s="152">
        <f t="shared" si="9"/>
        <v>0</v>
      </c>
      <c r="AH33" s="203">
        <v>140</v>
      </c>
      <c r="AI33" s="7">
        <f t="shared" si="10"/>
        <v>1.0687022900763359</v>
      </c>
      <c r="AJ33" s="5">
        <f t="shared" si="11"/>
        <v>1</v>
      </c>
      <c r="AK33" s="203">
        <v>555</v>
      </c>
      <c r="AL33" s="7">
        <f t="shared" si="12"/>
        <v>46.25</v>
      </c>
      <c r="AM33" s="5">
        <f t="shared" si="13"/>
        <v>3</v>
      </c>
      <c r="AN33" s="107">
        <f t="shared" si="14"/>
        <v>8</v>
      </c>
      <c r="AO33" s="109">
        <f>ROUND(AN33/($AN$2-$M$2-$AG$2)*100,0)</f>
        <v>62</v>
      </c>
      <c r="AP33" s="104" t="str">
        <f t="shared" si="16"/>
        <v>нет</v>
      </c>
      <c r="AQ33" s="104" t="str">
        <f t="shared" si="17"/>
        <v>нет</v>
      </c>
      <c r="AR33" s="104" t="str">
        <f t="shared" si="18"/>
        <v>нет</v>
      </c>
    </row>
    <row r="34" spans="1:44" ht="30" customHeight="1">
      <c r="A34" s="10">
        <v>32</v>
      </c>
      <c r="B34" s="47" t="s">
        <v>543</v>
      </c>
      <c r="C34" s="203">
        <v>36</v>
      </c>
      <c r="D34" s="4">
        <v>20</v>
      </c>
      <c r="E34" s="4">
        <v>211</v>
      </c>
      <c r="F34" s="4">
        <v>596</v>
      </c>
      <c r="G34" s="88">
        <v>585</v>
      </c>
      <c r="H34" s="203">
        <v>597</v>
      </c>
      <c r="I34" s="5">
        <v>0</v>
      </c>
      <c r="J34" s="203">
        <v>20</v>
      </c>
      <c r="K34" s="203">
        <v>644</v>
      </c>
      <c r="L34" s="203">
        <v>75</v>
      </c>
      <c r="M34" s="5">
        <f t="shared" si="23"/>
        <v>0</v>
      </c>
      <c r="N34" s="203">
        <v>130</v>
      </c>
      <c r="O34" s="5">
        <f t="shared" si="21"/>
        <v>0</v>
      </c>
      <c r="P34" s="203">
        <v>525</v>
      </c>
      <c r="Q34" s="97"/>
      <c r="R34" s="179"/>
      <c r="S34" s="5">
        <f t="shared" si="2"/>
        <v>0</v>
      </c>
      <c r="T34" s="179"/>
      <c r="U34" s="5"/>
      <c r="V34" s="203">
        <v>12833</v>
      </c>
      <c r="W34" s="6">
        <f t="shared" si="4"/>
        <v>2.56</v>
      </c>
      <c r="X34" s="5">
        <f>IF(V34/(H34-E34)/13&gt;=5/2,1,0)</f>
        <v>1</v>
      </c>
      <c r="Y34" s="203">
        <v>4914</v>
      </c>
      <c r="Z34" s="5">
        <f>IF(Y34/H34&gt;=6,1,0)</f>
        <v>1</v>
      </c>
      <c r="AA34" s="203">
        <v>80</v>
      </c>
      <c r="AB34" s="5">
        <f t="shared" si="7"/>
        <v>1</v>
      </c>
      <c r="AC34" s="203">
        <v>61</v>
      </c>
      <c r="AD34" s="5">
        <f>IF(AC34&gt;=90,2,IF(AC34&gt;=80,1,0))</f>
        <v>0</v>
      </c>
      <c r="AE34" s="203">
        <v>517</v>
      </c>
      <c r="AF34" s="6">
        <f t="shared" si="8"/>
        <v>0.80279503105590067</v>
      </c>
      <c r="AG34" s="5">
        <f t="shared" si="9"/>
        <v>0</v>
      </c>
      <c r="AH34" s="203">
        <v>2627</v>
      </c>
      <c r="AI34" s="7">
        <f t="shared" si="10"/>
        <v>4.4003350083752091</v>
      </c>
      <c r="AJ34" s="5">
        <f t="shared" si="11"/>
        <v>2</v>
      </c>
      <c r="AK34" s="203">
        <v>1031</v>
      </c>
      <c r="AL34" s="7">
        <f t="shared" si="12"/>
        <v>28.638888888888889</v>
      </c>
      <c r="AM34" s="5">
        <f t="shared" si="13"/>
        <v>3</v>
      </c>
      <c r="AN34" s="107">
        <f t="shared" si="14"/>
        <v>8</v>
      </c>
      <c r="AO34" s="108">
        <f>ROUND(AN34/$AN$2*100,0)</f>
        <v>44</v>
      </c>
      <c r="AP34" s="104" t="str">
        <f t="shared" si="16"/>
        <v>нет</v>
      </c>
      <c r="AQ34" s="104" t="str">
        <f t="shared" si="17"/>
        <v>нет</v>
      </c>
      <c r="AR34" s="104" t="str">
        <f t="shared" si="18"/>
        <v>нет</v>
      </c>
    </row>
    <row r="35" spans="1:44" ht="30" customHeight="1">
      <c r="A35" s="10">
        <v>13</v>
      </c>
      <c r="B35" s="45" t="s">
        <v>97</v>
      </c>
      <c r="C35" s="203">
        <v>61</v>
      </c>
      <c r="D35" s="4">
        <v>38</v>
      </c>
      <c r="E35" s="4">
        <v>52</v>
      </c>
      <c r="F35" s="4">
        <v>258</v>
      </c>
      <c r="G35" s="88">
        <v>260</v>
      </c>
      <c r="H35" s="203">
        <v>250</v>
      </c>
      <c r="I35" s="5">
        <f>IF(ABS((H35-G35)/G35)&lt;=0.1,1,0)</f>
        <v>1</v>
      </c>
      <c r="J35" s="203">
        <v>38</v>
      </c>
      <c r="K35" s="203">
        <v>256</v>
      </c>
      <c r="L35" s="203">
        <v>96</v>
      </c>
      <c r="M35" s="5">
        <f t="shared" si="23"/>
        <v>2</v>
      </c>
      <c r="N35" s="203">
        <v>0</v>
      </c>
      <c r="O35" s="5">
        <f t="shared" si="21"/>
        <v>0</v>
      </c>
      <c r="P35" s="203">
        <v>0</v>
      </c>
      <c r="Q35" s="96" t="s">
        <v>210</v>
      </c>
      <c r="R35" s="179"/>
      <c r="S35" s="5">
        <f t="shared" si="2"/>
        <v>0</v>
      </c>
      <c r="T35" s="179"/>
      <c r="U35" s="5">
        <f>IF(T35&gt;=90,2,IF(T35&gt;=80,1,0))</f>
        <v>0</v>
      </c>
      <c r="V35" s="203">
        <v>0</v>
      </c>
      <c r="W35" s="6">
        <f t="shared" si="4"/>
        <v>0</v>
      </c>
      <c r="X35" s="94">
        <f>IF(V35/(H35-E35)/13&gt;=1.5,1,0)</f>
        <v>0</v>
      </c>
      <c r="Y35" s="203">
        <v>0</v>
      </c>
      <c r="Z35" s="94">
        <f>IF(Y35/H35&gt;=3,1,0)</f>
        <v>0</v>
      </c>
      <c r="AA35" s="203">
        <v>0</v>
      </c>
      <c r="AB35" s="5">
        <f t="shared" si="7"/>
        <v>0</v>
      </c>
      <c r="AC35" s="203">
        <v>0</v>
      </c>
      <c r="AD35" s="152">
        <f>IF(AC35&gt;=90,2,IF(AC35&gt;=80,1,0))</f>
        <v>0</v>
      </c>
      <c r="AE35" s="203">
        <v>22</v>
      </c>
      <c r="AF35" s="6">
        <f t="shared" si="8"/>
        <v>8.59375E-2</v>
      </c>
      <c r="AG35" s="5">
        <f t="shared" si="9"/>
        <v>0</v>
      </c>
      <c r="AH35" s="203">
        <v>0</v>
      </c>
      <c r="AI35" s="7">
        <f t="shared" si="10"/>
        <v>0</v>
      </c>
      <c r="AJ35" s="152">
        <f t="shared" si="11"/>
        <v>0</v>
      </c>
      <c r="AK35" s="203">
        <v>89</v>
      </c>
      <c r="AL35" s="7">
        <f t="shared" si="12"/>
        <v>1.459016393442623</v>
      </c>
      <c r="AM35" s="5">
        <f t="shared" si="13"/>
        <v>0</v>
      </c>
      <c r="AN35" s="107">
        <f t="shared" si="14"/>
        <v>3</v>
      </c>
      <c r="AO35" s="110">
        <f>ROUND(AN35/($AN$2-$AD$2-$AJ$2)*100,0)</f>
        <v>21</v>
      </c>
      <c r="AP35" s="104"/>
      <c r="AQ35" s="104"/>
      <c r="AR35" s="104"/>
    </row>
    <row r="36" spans="1:44" ht="15.75" thickBot="1">
      <c r="G36" s="72"/>
      <c r="H36" s="72"/>
      <c r="AD36" s="91"/>
      <c r="AI36" s="85"/>
      <c r="AJ36" s="85"/>
      <c r="AK36" s="85"/>
      <c r="AL36" s="85"/>
      <c r="AM36" s="85"/>
      <c r="AN36" s="85"/>
      <c r="AO36" s="85"/>
    </row>
    <row r="37" spans="1:44" ht="15.75" customHeight="1" thickBot="1"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263" t="s">
        <v>129</v>
      </c>
      <c r="AG37" s="263"/>
      <c r="AH37" s="263"/>
      <c r="AI37" s="263"/>
      <c r="AJ37" s="263"/>
      <c r="AK37" s="263"/>
      <c r="AL37" s="263"/>
      <c r="AM37" s="265"/>
      <c r="AN37" s="153">
        <f>AVERAGE(AN4:AN35)</f>
        <v>13.46875</v>
      </c>
      <c r="AO37" s="59">
        <f>ROUND(AN37/AN2*100,0)</f>
        <v>75</v>
      </c>
    </row>
  </sheetData>
  <autoFilter ref="A1:AO34">
    <sortState ref="A4:AO35">
      <sortCondition descending="1" ref="AO1:AO34"/>
    </sortState>
  </autoFilter>
  <sortState ref="A4:AR35">
    <sortCondition descending="1" ref="AO4"/>
  </sortState>
  <mergeCells count="1">
    <mergeCell ref="AF37:AM3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R12"/>
  <sheetViews>
    <sheetView zoomScale="80" zoomScaleNormal="80" workbookViewId="0">
      <pane xSplit="2" ySplit="2" topLeftCell="U3" activePane="bottomRight" state="frozen"/>
      <selection activeCell="Y19" sqref="Y19"/>
      <selection pane="topRight" activeCell="Y19" sqref="Y19"/>
      <selection pane="bottomLeft" activeCell="Y19" sqref="Y19"/>
      <selection pane="bottomRight" activeCell="AA24" sqref="AA24"/>
    </sheetView>
  </sheetViews>
  <sheetFormatPr defaultColWidth="9.140625" defaultRowHeight="15"/>
  <cols>
    <col min="1" max="1" width="5.85546875" style="72" customWidth="1"/>
    <col min="2" max="2" width="59" style="72" customWidth="1"/>
    <col min="3" max="3" width="11.42578125" style="72" customWidth="1"/>
    <col min="4" max="4" width="13" style="72" customWidth="1"/>
    <col min="5" max="5" width="16.85546875" style="72" customWidth="1"/>
    <col min="6" max="6" width="14.7109375" style="72" customWidth="1"/>
    <col min="7" max="7" width="11.5703125" style="72" customWidth="1"/>
    <col min="8" max="8" width="15" style="72" customWidth="1"/>
    <col min="9" max="9" width="5.7109375" style="72" bestFit="1" customWidth="1"/>
    <col min="10" max="10" width="7.85546875" style="72" hidden="1" customWidth="1"/>
    <col min="11" max="11" width="12.7109375" style="72" customWidth="1"/>
    <col min="12" max="12" width="13.85546875" style="72" customWidth="1"/>
    <col min="13" max="13" width="5.7109375" style="72" bestFit="1" customWidth="1"/>
    <col min="14" max="14" width="12.140625" style="72" customWidth="1"/>
    <col min="15" max="15" width="6" style="72" bestFit="1" customWidth="1"/>
    <col min="16" max="16" width="12.85546875" style="72" customWidth="1"/>
    <col min="17" max="17" width="12.85546875" style="72" hidden="1" customWidth="1"/>
    <col min="18" max="18" width="15" style="72" customWidth="1"/>
    <col min="19" max="19" width="6" style="72" bestFit="1" customWidth="1"/>
    <col min="20" max="20" width="12.85546875" style="72" customWidth="1"/>
    <col min="21" max="21" width="6.140625" style="72" customWidth="1"/>
    <col min="22" max="22" width="14" style="72" customWidth="1"/>
    <col min="23" max="23" width="9" style="72" customWidth="1"/>
    <col min="24" max="24" width="6" style="72" bestFit="1" customWidth="1"/>
    <col min="25" max="25" width="12.85546875" style="72" customWidth="1"/>
    <col min="26" max="26" width="6" style="72" bestFit="1" customWidth="1"/>
    <col min="27" max="27" width="17.42578125" style="72" customWidth="1"/>
    <col min="28" max="28" width="6" style="72" bestFit="1" customWidth="1"/>
    <col min="29" max="29" width="17.85546875" style="72" customWidth="1"/>
    <col min="30" max="30" width="6" style="72" bestFit="1" customWidth="1"/>
    <col min="31" max="31" width="15" style="72" customWidth="1"/>
    <col min="32" max="32" width="7.28515625" style="72" customWidth="1"/>
    <col min="33" max="33" width="6" style="72" bestFit="1" customWidth="1"/>
    <col min="34" max="34" width="14.28515625" style="72" customWidth="1"/>
    <col min="35" max="36" width="6" style="72" bestFit="1" customWidth="1"/>
    <col min="37" max="37" width="14" style="72" customWidth="1"/>
    <col min="38" max="38" width="8.42578125" style="72" bestFit="1" customWidth="1"/>
    <col min="39" max="39" width="6" style="72" bestFit="1" customWidth="1"/>
    <col min="40" max="40" width="8.42578125" style="72" customWidth="1"/>
    <col min="41" max="41" width="9.140625" style="72"/>
    <col min="42" max="42" width="13.5703125" style="72" hidden="1" customWidth="1"/>
    <col min="43" max="43" width="13.140625" style="72" hidden="1" customWidth="1"/>
    <col min="44" max="44" width="14.28515625" style="72" hidden="1" customWidth="1"/>
    <col min="45" max="16384" width="9.140625" style="72"/>
  </cols>
  <sheetData>
    <row r="1" spans="1:44" s="8" customFormat="1" ht="140.25" customHeight="1">
      <c r="A1" s="84" t="s">
        <v>0</v>
      </c>
      <c r="B1" s="106" t="s">
        <v>1</v>
      </c>
      <c r="C1" s="84" t="s">
        <v>2</v>
      </c>
      <c r="D1" s="118" t="s">
        <v>3</v>
      </c>
      <c r="E1" s="118" t="s">
        <v>145</v>
      </c>
      <c r="F1" s="118" t="s">
        <v>146</v>
      </c>
      <c r="G1" s="119" t="s">
        <v>207</v>
      </c>
      <c r="H1" s="84" t="s">
        <v>147</v>
      </c>
      <c r="I1" s="120" t="s">
        <v>4</v>
      </c>
      <c r="J1" s="84" t="s">
        <v>5</v>
      </c>
      <c r="K1" s="84" t="s">
        <v>6</v>
      </c>
      <c r="L1" s="84" t="s">
        <v>7</v>
      </c>
      <c r="M1" s="120" t="s">
        <v>8</v>
      </c>
      <c r="N1" s="84" t="s">
        <v>9</v>
      </c>
      <c r="O1" s="120" t="s">
        <v>10</v>
      </c>
      <c r="P1" s="84" t="s">
        <v>11</v>
      </c>
      <c r="Q1" s="84" t="s">
        <v>209</v>
      </c>
      <c r="R1" s="84" t="s">
        <v>170</v>
      </c>
      <c r="S1" s="120" t="s">
        <v>34</v>
      </c>
      <c r="T1" s="84" t="s">
        <v>12</v>
      </c>
      <c r="U1" s="120" t="s">
        <v>201</v>
      </c>
      <c r="V1" s="84" t="s">
        <v>13</v>
      </c>
      <c r="W1" s="121" t="s">
        <v>143</v>
      </c>
      <c r="X1" s="120" t="s">
        <v>35</v>
      </c>
      <c r="Y1" s="84" t="s">
        <v>14</v>
      </c>
      <c r="Z1" s="120" t="s">
        <v>202</v>
      </c>
      <c r="AA1" s="84" t="s">
        <v>15</v>
      </c>
      <c r="AB1" s="120" t="s">
        <v>36</v>
      </c>
      <c r="AC1" s="84" t="s">
        <v>16</v>
      </c>
      <c r="AD1" s="120" t="s">
        <v>203</v>
      </c>
      <c r="AE1" s="84" t="s">
        <v>17</v>
      </c>
      <c r="AF1" s="121" t="s">
        <v>18</v>
      </c>
      <c r="AG1" s="120" t="s">
        <v>204</v>
      </c>
      <c r="AH1" s="84" t="s">
        <v>19</v>
      </c>
      <c r="AI1" s="121" t="s">
        <v>144</v>
      </c>
      <c r="AJ1" s="120" t="s">
        <v>205</v>
      </c>
      <c r="AK1" s="84" t="s">
        <v>20</v>
      </c>
      <c r="AL1" s="121" t="s">
        <v>169</v>
      </c>
      <c r="AM1" s="120" t="s">
        <v>206</v>
      </c>
      <c r="AN1" s="122" t="s">
        <v>33</v>
      </c>
      <c r="AO1" s="122" t="s">
        <v>22</v>
      </c>
      <c r="AP1" s="130"/>
      <c r="AQ1" s="131"/>
      <c r="AR1" s="131"/>
    </row>
    <row r="2" spans="1:44" s="85" customFormat="1" ht="15" customHeight="1">
      <c r="A2" s="138"/>
      <c r="B2" s="133" t="s">
        <v>227</v>
      </c>
      <c r="C2" s="134"/>
      <c r="D2" s="134"/>
      <c r="E2" s="134"/>
      <c r="F2" s="134"/>
      <c r="G2" s="134"/>
      <c r="H2" s="134"/>
      <c r="I2" s="134">
        <v>1</v>
      </c>
      <c r="J2" s="134"/>
      <c r="K2" s="134"/>
      <c r="L2" s="134"/>
      <c r="M2" s="134">
        <v>2</v>
      </c>
      <c r="N2" s="134"/>
      <c r="O2" s="134">
        <v>1</v>
      </c>
      <c r="P2" s="134"/>
      <c r="Q2" s="134"/>
      <c r="R2" s="134"/>
      <c r="S2" s="134">
        <v>0</v>
      </c>
      <c r="T2" s="134"/>
      <c r="U2" s="134">
        <v>0</v>
      </c>
      <c r="V2" s="134"/>
      <c r="W2" s="135"/>
      <c r="X2" s="134">
        <v>1</v>
      </c>
      <c r="Y2" s="134"/>
      <c r="Z2" s="134">
        <v>1</v>
      </c>
      <c r="AA2" s="134"/>
      <c r="AB2" s="134">
        <v>2</v>
      </c>
      <c r="AC2" s="134"/>
      <c r="AD2" s="134">
        <v>2</v>
      </c>
      <c r="AE2" s="134"/>
      <c r="AF2" s="134"/>
      <c r="AG2" s="134">
        <v>3</v>
      </c>
      <c r="AH2" s="134"/>
      <c r="AI2" s="134"/>
      <c r="AJ2" s="134">
        <v>2</v>
      </c>
      <c r="AK2" s="134"/>
      <c r="AL2" s="134"/>
      <c r="AM2" s="134">
        <v>3</v>
      </c>
      <c r="AN2" s="134">
        <f>SUM(C2:AM2)</f>
        <v>18</v>
      </c>
      <c r="AO2" s="139">
        <v>100</v>
      </c>
      <c r="AP2" s="130"/>
      <c r="AQ2" s="130" t="s">
        <v>222</v>
      </c>
      <c r="AR2" s="131"/>
    </row>
    <row r="3" spans="1:44" s="85" customFormat="1" ht="15" customHeight="1">
      <c r="A3" s="140"/>
      <c r="B3" s="81" t="s">
        <v>529</v>
      </c>
      <c r="C3" s="93"/>
      <c r="D3" s="136"/>
      <c r="E3" s="136"/>
      <c r="F3" s="136"/>
      <c r="G3" s="136"/>
      <c r="H3" s="93"/>
      <c r="I3" s="136"/>
      <c r="J3" s="136"/>
      <c r="K3" s="93"/>
      <c r="L3" s="93"/>
      <c r="M3" s="136"/>
      <c r="N3" s="93"/>
      <c r="O3" s="136"/>
      <c r="P3" s="93"/>
      <c r="Q3" s="136"/>
      <c r="R3" s="136"/>
      <c r="S3" s="136"/>
      <c r="T3" s="136"/>
      <c r="U3" s="136"/>
      <c r="V3" s="93"/>
      <c r="W3" s="137"/>
      <c r="X3" s="136"/>
      <c r="Y3" s="93"/>
      <c r="Z3" s="136"/>
      <c r="AA3" s="93"/>
      <c r="AB3" s="136"/>
      <c r="AC3" s="93"/>
      <c r="AD3" s="136"/>
      <c r="AE3" s="93"/>
      <c r="AF3" s="136"/>
      <c r="AG3" s="136"/>
      <c r="AH3" s="93"/>
      <c r="AI3" s="136"/>
      <c r="AJ3" s="136"/>
      <c r="AK3" s="93"/>
      <c r="AL3" s="136"/>
      <c r="AM3" s="136"/>
      <c r="AN3" s="136"/>
      <c r="AO3" s="141"/>
      <c r="AP3" s="132" t="s">
        <v>210</v>
      </c>
      <c r="AQ3" s="132" t="s">
        <v>211</v>
      </c>
      <c r="AR3" s="132" t="s">
        <v>212</v>
      </c>
    </row>
    <row r="4" spans="1:44" ht="30" customHeight="1">
      <c r="A4" s="12">
        <v>4</v>
      </c>
      <c r="B4" s="158" t="s">
        <v>62</v>
      </c>
      <c r="C4" s="186" t="s">
        <v>238</v>
      </c>
      <c r="D4" s="165">
        <v>22</v>
      </c>
      <c r="E4" s="79">
        <v>0</v>
      </c>
      <c r="F4" s="79">
        <v>453</v>
      </c>
      <c r="G4" s="170">
        <v>465</v>
      </c>
      <c r="H4" s="186" t="s">
        <v>244</v>
      </c>
      <c r="I4" s="159">
        <f t="shared" ref="I4:I10" si="0">IF(ABS((H4-G4)/G4)&lt;=0.1,1,0)</f>
        <v>1</v>
      </c>
      <c r="J4" s="167">
        <v>19</v>
      </c>
      <c r="K4" s="186" t="s">
        <v>250</v>
      </c>
      <c r="L4" s="186" t="s">
        <v>257</v>
      </c>
      <c r="M4" s="160">
        <f t="shared" ref="M4:M10" si="1">IF(L4&gt;=90,2,IF(L4&gt;=80,1,0))</f>
        <v>2</v>
      </c>
      <c r="N4" s="186" t="s">
        <v>263</v>
      </c>
      <c r="O4" s="160">
        <f>IF(N4/D4&gt;=13,1,0)</f>
        <v>1</v>
      </c>
      <c r="P4" s="186" t="s">
        <v>270</v>
      </c>
      <c r="Q4" s="167" t="s">
        <v>210</v>
      </c>
      <c r="R4" s="167"/>
      <c r="S4" s="5">
        <f t="shared" ref="S4:S10" si="2">IF(R4&gt;=90,2,IF(R4&gt;=80,1,0))</f>
        <v>0</v>
      </c>
      <c r="T4" s="167"/>
      <c r="U4" s="162">
        <f t="shared" ref="U4:U10" si="3">IF(T4&gt;=90,2,IF(T4&gt;=80,1,0))</f>
        <v>0</v>
      </c>
      <c r="V4" s="188" t="s">
        <v>277</v>
      </c>
      <c r="W4" s="163">
        <f t="shared" ref="W4:W10" si="4">ROUND($V4/($H4-$E4)/13,2)</f>
        <v>3.45</v>
      </c>
      <c r="X4" s="162">
        <f t="shared" ref="X4:X10" si="5">IF(V4/(H4-E4)/13&gt;=2.5,1,0)</f>
        <v>1</v>
      </c>
      <c r="Y4" s="186" t="s">
        <v>283</v>
      </c>
      <c r="Z4" s="160">
        <f t="shared" ref="Z4:Z10" si="6">IF(Y4/H4&gt;=6,1,0)</f>
        <v>1</v>
      </c>
      <c r="AA4" s="186" t="s">
        <v>245</v>
      </c>
      <c r="AB4" s="160">
        <f t="shared" ref="AB4:AB10" si="7">IF(AA4&gt;=90,2,IF(AA4&gt;=80,1,0))</f>
        <v>2</v>
      </c>
      <c r="AC4" s="186" t="s">
        <v>291</v>
      </c>
      <c r="AD4" s="160">
        <f>IF(AC4&gt;=90,2,IF(AC4&gt;=80,1,0))</f>
        <v>2</v>
      </c>
      <c r="AE4" s="186" t="s">
        <v>297</v>
      </c>
      <c r="AF4" s="163">
        <f t="shared" ref="AF4:AF10" si="8">AE4/K4</f>
        <v>4.9551999999999996</v>
      </c>
      <c r="AG4" s="162">
        <f t="shared" ref="AG4:AG10" si="9">IF(AF4&gt;12,3,IF(AF4&gt;4,2,IF(AF4&gt;1,1,0)))</f>
        <v>2</v>
      </c>
      <c r="AH4" s="186" t="s">
        <v>303</v>
      </c>
      <c r="AI4" s="164">
        <f t="shared" ref="AI4:AI10" si="10">AH4/H4</f>
        <v>8.7903930131004362</v>
      </c>
      <c r="AJ4" s="162">
        <f t="shared" ref="AJ4:AJ10" si="11">IF(AI4&gt;=4,2,IF(AI4&gt;1,1,0))</f>
        <v>2</v>
      </c>
      <c r="AK4" s="186" t="s">
        <v>309</v>
      </c>
      <c r="AL4" s="164">
        <f t="shared" ref="AL4:AL10" si="12">AK4/C4</f>
        <v>45.555555555555557</v>
      </c>
      <c r="AM4" s="5">
        <f t="shared" ref="AM4:AM10" si="13">IF(AL4&gt;23,3,IF(AL4&gt;12,2,IF(AL4&gt;4,1,0)))</f>
        <v>3</v>
      </c>
      <c r="AN4" s="107">
        <f t="shared" ref="AN4:AN10" si="14">I4+M4+O4+S4+U4+X4+Z4+AB4+AD4+AG4+AJ4+AM4</f>
        <v>17</v>
      </c>
      <c r="AO4" s="107">
        <f t="shared" ref="AO4:AO10" si="15">ROUND(AN4/$AN$2*100,0)</f>
        <v>94</v>
      </c>
      <c r="AP4" s="171" t="str">
        <f t="shared" ref="AP4:AP10" si="16">IF(AND(OR($B$3="октябрь",$B$3="декабрь",$B$3="март",$B$3="май"),Q4="четверть"),"выставляются","нет")</f>
        <v>нет</v>
      </c>
      <c r="AQ4" s="171" t="str">
        <f t="shared" ref="AQ4:AQ10" si="17">IF(AND(OR($B$3="ноябрь",$B$3="февраль",$B$3="май"),$Q4="триместр"),"выставляются","нет")</f>
        <v>нет</v>
      </c>
      <c r="AR4" s="171" t="str">
        <f t="shared" ref="AR4:AR10" si="18">IF(AND(OR($B$3="декабрь",$B$3="май"),$Q4="полугодие"),"выставляются","нет")</f>
        <v>нет</v>
      </c>
    </row>
    <row r="5" spans="1:44" ht="30" customHeight="1">
      <c r="A5" s="12">
        <v>3</v>
      </c>
      <c r="B5" s="158" t="s">
        <v>61</v>
      </c>
      <c r="C5" s="186" t="s">
        <v>234</v>
      </c>
      <c r="D5" s="165">
        <v>13</v>
      </c>
      <c r="E5" s="4">
        <v>168</v>
      </c>
      <c r="F5" s="4">
        <v>360</v>
      </c>
      <c r="G5" s="170">
        <v>360</v>
      </c>
      <c r="H5" s="186" t="s">
        <v>243</v>
      </c>
      <c r="I5" s="159">
        <f t="shared" si="0"/>
        <v>1</v>
      </c>
      <c r="J5" s="167">
        <v>13</v>
      </c>
      <c r="K5" s="186" t="s">
        <v>249</v>
      </c>
      <c r="L5" s="186" t="s">
        <v>256</v>
      </c>
      <c r="M5" s="160">
        <f t="shared" si="1"/>
        <v>2</v>
      </c>
      <c r="N5" s="186" t="s">
        <v>262</v>
      </c>
      <c r="O5" s="161">
        <f>IF(N5/D5&gt;=9,1,0)</f>
        <v>1</v>
      </c>
      <c r="P5" s="186" t="s">
        <v>269</v>
      </c>
      <c r="Q5" s="167" t="s">
        <v>210</v>
      </c>
      <c r="R5" s="167"/>
      <c r="S5" s="5">
        <f t="shared" si="2"/>
        <v>0</v>
      </c>
      <c r="T5" s="167"/>
      <c r="U5" s="162">
        <f t="shared" si="3"/>
        <v>0</v>
      </c>
      <c r="V5" s="188" t="s">
        <v>276</v>
      </c>
      <c r="W5" s="163">
        <f t="shared" si="4"/>
        <v>5.32</v>
      </c>
      <c r="X5" s="162">
        <f t="shared" si="5"/>
        <v>1</v>
      </c>
      <c r="Y5" s="186" t="s">
        <v>282</v>
      </c>
      <c r="Z5" s="160">
        <f t="shared" si="6"/>
        <v>1</v>
      </c>
      <c r="AA5" s="186" t="s">
        <v>287</v>
      </c>
      <c r="AB5" s="160">
        <f t="shared" si="7"/>
        <v>2</v>
      </c>
      <c r="AC5" s="186" t="s">
        <v>289</v>
      </c>
      <c r="AD5" s="161">
        <f>IF(AC5&gt;=70,2,IF(AC5&gt;=60,1,0))</f>
        <v>2</v>
      </c>
      <c r="AE5" s="186" t="s">
        <v>296</v>
      </c>
      <c r="AF5" s="163">
        <f t="shared" si="8"/>
        <v>5.7604895104895109</v>
      </c>
      <c r="AG5" s="162">
        <f t="shared" si="9"/>
        <v>2</v>
      </c>
      <c r="AH5" s="186" t="s">
        <v>302</v>
      </c>
      <c r="AI5" s="164">
        <f t="shared" si="10"/>
        <v>0.48626373626373626</v>
      </c>
      <c r="AJ5" s="162">
        <f t="shared" si="11"/>
        <v>0</v>
      </c>
      <c r="AK5" s="186" t="s">
        <v>308</v>
      </c>
      <c r="AL5" s="164">
        <f t="shared" si="12"/>
        <v>35.535714285714285</v>
      </c>
      <c r="AM5" s="5">
        <f t="shared" si="13"/>
        <v>3</v>
      </c>
      <c r="AN5" s="107">
        <f t="shared" si="14"/>
        <v>15</v>
      </c>
      <c r="AO5" s="107">
        <f t="shared" si="15"/>
        <v>83</v>
      </c>
      <c r="AP5" s="171" t="str">
        <f t="shared" si="16"/>
        <v>нет</v>
      </c>
      <c r="AQ5" s="171" t="str">
        <f t="shared" si="17"/>
        <v>нет</v>
      </c>
      <c r="AR5" s="171" t="str">
        <f t="shared" si="18"/>
        <v>нет</v>
      </c>
    </row>
    <row r="6" spans="1:44" ht="30" customHeight="1">
      <c r="A6" s="12">
        <v>1</v>
      </c>
      <c r="B6" s="158" t="s">
        <v>59</v>
      </c>
      <c r="C6" s="186" t="s">
        <v>236</v>
      </c>
      <c r="D6" s="165">
        <v>21</v>
      </c>
      <c r="E6" s="4">
        <v>136</v>
      </c>
      <c r="F6" s="4">
        <v>592</v>
      </c>
      <c r="G6" s="170">
        <v>594</v>
      </c>
      <c r="H6" s="186" t="s">
        <v>241</v>
      </c>
      <c r="I6" s="159">
        <f t="shared" si="0"/>
        <v>1</v>
      </c>
      <c r="J6" s="167">
        <v>26</v>
      </c>
      <c r="K6" s="186" t="s">
        <v>247</v>
      </c>
      <c r="L6" s="186" t="s">
        <v>254</v>
      </c>
      <c r="M6" s="160">
        <f t="shared" si="1"/>
        <v>2</v>
      </c>
      <c r="N6" s="186" t="s">
        <v>260</v>
      </c>
      <c r="O6" s="160">
        <f>IF(N6/D6&gt;=13,1,0)</f>
        <v>1</v>
      </c>
      <c r="P6" s="186" t="s">
        <v>267</v>
      </c>
      <c r="Q6" s="167" t="s">
        <v>210</v>
      </c>
      <c r="R6" s="167"/>
      <c r="S6" s="5">
        <f t="shared" si="2"/>
        <v>0</v>
      </c>
      <c r="T6" s="167"/>
      <c r="U6" s="162">
        <f t="shared" si="3"/>
        <v>0</v>
      </c>
      <c r="V6" s="188" t="s">
        <v>274</v>
      </c>
      <c r="W6" s="163">
        <f t="shared" si="4"/>
        <v>3.57</v>
      </c>
      <c r="X6" s="162">
        <f t="shared" si="5"/>
        <v>1</v>
      </c>
      <c r="Y6" s="186" t="s">
        <v>280</v>
      </c>
      <c r="Z6" s="160">
        <f t="shared" si="6"/>
        <v>1</v>
      </c>
      <c r="AA6" s="186" t="s">
        <v>258</v>
      </c>
      <c r="AB6" s="160">
        <f t="shared" si="7"/>
        <v>2</v>
      </c>
      <c r="AC6" s="186" t="s">
        <v>289</v>
      </c>
      <c r="AD6" s="160">
        <f>IF(AC6&gt;=90,2,IF(AC6&gt;=80,1,0))</f>
        <v>2</v>
      </c>
      <c r="AE6" s="186" t="s">
        <v>294</v>
      </c>
      <c r="AF6" s="163">
        <f t="shared" si="8"/>
        <v>3.4196721311475411</v>
      </c>
      <c r="AG6" s="162">
        <f t="shared" si="9"/>
        <v>1</v>
      </c>
      <c r="AH6" s="186" t="s">
        <v>300</v>
      </c>
      <c r="AI6" s="164">
        <f t="shared" si="10"/>
        <v>0.4858569051580699</v>
      </c>
      <c r="AJ6" s="162">
        <f t="shared" si="11"/>
        <v>0</v>
      </c>
      <c r="AK6" s="186" t="s">
        <v>306</v>
      </c>
      <c r="AL6" s="164">
        <f t="shared" si="12"/>
        <v>27.340425531914892</v>
      </c>
      <c r="AM6" s="5">
        <f t="shared" si="13"/>
        <v>3</v>
      </c>
      <c r="AN6" s="107">
        <f t="shared" si="14"/>
        <v>14</v>
      </c>
      <c r="AO6" s="107">
        <f t="shared" si="15"/>
        <v>78</v>
      </c>
      <c r="AP6" s="171" t="str">
        <f t="shared" si="16"/>
        <v>нет</v>
      </c>
      <c r="AQ6" s="171" t="str">
        <f t="shared" si="17"/>
        <v>нет</v>
      </c>
      <c r="AR6" s="171" t="str">
        <f t="shared" si="18"/>
        <v>нет</v>
      </c>
    </row>
    <row r="7" spans="1:44" ht="30" customHeight="1">
      <c r="A7" s="12">
        <v>2</v>
      </c>
      <c r="B7" s="158" t="s">
        <v>60</v>
      </c>
      <c r="C7" s="186" t="s">
        <v>237</v>
      </c>
      <c r="D7" s="165">
        <v>21</v>
      </c>
      <c r="E7" s="4">
        <v>143</v>
      </c>
      <c r="F7" s="4">
        <v>521</v>
      </c>
      <c r="G7" s="170">
        <v>521</v>
      </c>
      <c r="H7" s="186" t="s">
        <v>242</v>
      </c>
      <c r="I7" s="159">
        <f t="shared" si="0"/>
        <v>1</v>
      </c>
      <c r="J7" s="167">
        <v>21</v>
      </c>
      <c r="K7" s="186" t="s">
        <v>248</v>
      </c>
      <c r="L7" s="186" t="s">
        <v>255</v>
      </c>
      <c r="M7" s="160">
        <f t="shared" si="1"/>
        <v>2</v>
      </c>
      <c r="N7" s="186" t="s">
        <v>261</v>
      </c>
      <c r="O7" s="160">
        <f>IF(N7/D7&gt;=13,1,0)</f>
        <v>1</v>
      </c>
      <c r="P7" s="186" t="s">
        <v>268</v>
      </c>
      <c r="Q7" s="167" t="s">
        <v>210</v>
      </c>
      <c r="R7" s="167"/>
      <c r="S7" s="5">
        <f t="shared" si="2"/>
        <v>0</v>
      </c>
      <c r="T7" s="167"/>
      <c r="U7" s="162">
        <f t="shared" si="3"/>
        <v>0</v>
      </c>
      <c r="V7" s="188" t="s">
        <v>275</v>
      </c>
      <c r="W7" s="163">
        <f t="shared" si="4"/>
        <v>3.44</v>
      </c>
      <c r="X7" s="162">
        <f t="shared" si="5"/>
        <v>1</v>
      </c>
      <c r="Y7" s="186" t="s">
        <v>281</v>
      </c>
      <c r="Z7" s="160">
        <f t="shared" si="6"/>
        <v>1</v>
      </c>
      <c r="AA7" s="186" t="s">
        <v>286</v>
      </c>
      <c r="AB7" s="160">
        <f t="shared" si="7"/>
        <v>2</v>
      </c>
      <c r="AC7" s="186" t="s">
        <v>290</v>
      </c>
      <c r="AD7" s="160">
        <f>IF(AC7&gt;=90,2,IF(AC7&gt;=80,1,0))</f>
        <v>2</v>
      </c>
      <c r="AE7" s="186" t="s">
        <v>295</v>
      </c>
      <c r="AF7" s="163">
        <f t="shared" si="8"/>
        <v>0.18018018018018017</v>
      </c>
      <c r="AG7" s="162">
        <f t="shared" si="9"/>
        <v>0</v>
      </c>
      <c r="AH7" s="186" t="s">
        <v>301</v>
      </c>
      <c r="AI7" s="164">
        <f t="shared" si="10"/>
        <v>3.6911487758945385</v>
      </c>
      <c r="AJ7" s="162">
        <f t="shared" si="11"/>
        <v>1</v>
      </c>
      <c r="AK7" s="186" t="s">
        <v>307</v>
      </c>
      <c r="AL7" s="164">
        <f t="shared" si="12"/>
        <v>23.205128205128204</v>
      </c>
      <c r="AM7" s="5">
        <f t="shared" si="13"/>
        <v>3</v>
      </c>
      <c r="AN7" s="107">
        <f t="shared" si="14"/>
        <v>14</v>
      </c>
      <c r="AO7" s="107">
        <f t="shared" si="15"/>
        <v>78</v>
      </c>
      <c r="AP7" s="171" t="str">
        <f t="shared" si="16"/>
        <v>нет</v>
      </c>
      <c r="AQ7" s="171" t="str">
        <f t="shared" si="17"/>
        <v>нет</v>
      </c>
      <c r="AR7" s="171" t="str">
        <f t="shared" si="18"/>
        <v>нет</v>
      </c>
    </row>
    <row r="8" spans="1:44" ht="30" customHeight="1">
      <c r="A8" s="12">
        <v>5</v>
      </c>
      <c r="B8" s="158" t="s">
        <v>63</v>
      </c>
      <c r="C8" s="186" t="s">
        <v>234</v>
      </c>
      <c r="D8" s="165">
        <v>11</v>
      </c>
      <c r="E8" s="4">
        <v>15</v>
      </c>
      <c r="F8" s="4">
        <v>90</v>
      </c>
      <c r="G8" s="170">
        <v>91</v>
      </c>
      <c r="H8" s="186" t="s">
        <v>245</v>
      </c>
      <c r="I8" s="159">
        <f t="shared" si="0"/>
        <v>1</v>
      </c>
      <c r="J8" s="167">
        <v>11</v>
      </c>
      <c r="K8" s="186" t="s">
        <v>251</v>
      </c>
      <c r="L8" s="186" t="s">
        <v>256</v>
      </c>
      <c r="M8" s="160">
        <f t="shared" si="1"/>
        <v>2</v>
      </c>
      <c r="N8" s="186" t="s">
        <v>264</v>
      </c>
      <c r="O8" s="160">
        <f>IF(N8/D8&gt;=13,1,0)</f>
        <v>1</v>
      </c>
      <c r="P8" s="186" t="s">
        <v>271</v>
      </c>
      <c r="Q8" s="167" t="s">
        <v>210</v>
      </c>
      <c r="R8" s="167"/>
      <c r="S8" s="5">
        <f t="shared" si="2"/>
        <v>0</v>
      </c>
      <c r="T8" s="167"/>
      <c r="U8" s="162">
        <f t="shared" si="3"/>
        <v>0</v>
      </c>
      <c r="V8" s="188" t="s">
        <v>278</v>
      </c>
      <c r="W8" s="163">
        <f t="shared" si="4"/>
        <v>3.74</v>
      </c>
      <c r="X8" s="162">
        <f t="shared" si="5"/>
        <v>1</v>
      </c>
      <c r="Y8" s="186" t="s">
        <v>284</v>
      </c>
      <c r="Z8" s="160">
        <f t="shared" si="6"/>
        <v>1</v>
      </c>
      <c r="AA8" s="186" t="s">
        <v>288</v>
      </c>
      <c r="AB8" s="160">
        <f t="shared" si="7"/>
        <v>2</v>
      </c>
      <c r="AC8" s="186" t="s">
        <v>292</v>
      </c>
      <c r="AD8" s="160">
        <f>IF(AC8&gt;=90,2,IF(AC8&gt;=80,1,0))</f>
        <v>2</v>
      </c>
      <c r="AE8" s="186" t="s">
        <v>298</v>
      </c>
      <c r="AF8" s="163">
        <f t="shared" si="8"/>
        <v>1.5725806451612903</v>
      </c>
      <c r="AG8" s="162">
        <f t="shared" si="9"/>
        <v>1</v>
      </c>
      <c r="AH8" s="186" t="s">
        <v>254</v>
      </c>
      <c r="AI8" s="164">
        <f t="shared" si="10"/>
        <v>1.043956043956044</v>
      </c>
      <c r="AJ8" s="162">
        <f t="shared" si="11"/>
        <v>1</v>
      </c>
      <c r="AK8" s="186" t="s">
        <v>310</v>
      </c>
      <c r="AL8" s="164">
        <f t="shared" si="12"/>
        <v>13.428571428571429</v>
      </c>
      <c r="AM8" s="5">
        <f t="shared" si="13"/>
        <v>2</v>
      </c>
      <c r="AN8" s="107">
        <f t="shared" si="14"/>
        <v>14</v>
      </c>
      <c r="AO8" s="107">
        <f t="shared" si="15"/>
        <v>78</v>
      </c>
      <c r="AP8" s="171" t="str">
        <f t="shared" si="16"/>
        <v>нет</v>
      </c>
      <c r="AQ8" s="171" t="str">
        <f t="shared" si="17"/>
        <v>нет</v>
      </c>
      <c r="AR8" s="171" t="str">
        <f t="shared" si="18"/>
        <v>нет</v>
      </c>
    </row>
    <row r="9" spans="1:44" ht="30" customHeight="1">
      <c r="A9" s="12">
        <v>6</v>
      </c>
      <c r="B9" s="158" t="s">
        <v>64</v>
      </c>
      <c r="C9" s="186" t="s">
        <v>239</v>
      </c>
      <c r="D9" s="165">
        <v>11</v>
      </c>
      <c r="E9" s="4">
        <v>18</v>
      </c>
      <c r="F9" s="4">
        <v>84</v>
      </c>
      <c r="G9" s="170">
        <v>84</v>
      </c>
      <c r="H9" s="186" t="s">
        <v>246</v>
      </c>
      <c r="I9" s="159">
        <f t="shared" si="0"/>
        <v>1</v>
      </c>
      <c r="J9" s="167">
        <v>11</v>
      </c>
      <c r="K9" s="186" t="s">
        <v>252</v>
      </c>
      <c r="L9" s="186" t="s">
        <v>258</v>
      </c>
      <c r="M9" s="160">
        <f t="shared" si="1"/>
        <v>2</v>
      </c>
      <c r="N9" s="186" t="s">
        <v>265</v>
      </c>
      <c r="O9" s="160">
        <f>IF(N9/D9&gt;=13,1,0)</f>
        <v>0</v>
      </c>
      <c r="P9" s="186" t="s">
        <v>272</v>
      </c>
      <c r="Q9" s="167" t="s">
        <v>210</v>
      </c>
      <c r="R9" s="167"/>
      <c r="S9" s="5">
        <f t="shared" si="2"/>
        <v>0</v>
      </c>
      <c r="T9" s="167"/>
      <c r="U9" s="162">
        <f t="shared" si="3"/>
        <v>0</v>
      </c>
      <c r="V9" s="188" t="s">
        <v>279</v>
      </c>
      <c r="W9" s="163">
        <f t="shared" si="4"/>
        <v>4.01</v>
      </c>
      <c r="X9" s="162">
        <f t="shared" si="5"/>
        <v>1</v>
      </c>
      <c r="Y9" s="186" t="s">
        <v>285</v>
      </c>
      <c r="Z9" s="160">
        <f t="shared" si="6"/>
        <v>1</v>
      </c>
      <c r="AA9" s="186" t="s">
        <v>266</v>
      </c>
      <c r="AB9" s="160">
        <f t="shared" si="7"/>
        <v>2</v>
      </c>
      <c r="AC9" s="186" t="s">
        <v>293</v>
      </c>
      <c r="AD9" s="160">
        <f>IF(AC9&gt;=90,2,IF(AC9&gt;=80,1,0))</f>
        <v>2</v>
      </c>
      <c r="AE9" s="186" t="s">
        <v>299</v>
      </c>
      <c r="AF9" s="163">
        <f t="shared" si="8"/>
        <v>1.7241379310344827E-2</v>
      </c>
      <c r="AG9" s="162">
        <f t="shared" si="9"/>
        <v>0</v>
      </c>
      <c r="AH9" s="186" t="s">
        <v>304</v>
      </c>
      <c r="AI9" s="164">
        <f t="shared" si="10"/>
        <v>1.6904761904761905</v>
      </c>
      <c r="AJ9" s="162">
        <f t="shared" si="11"/>
        <v>1</v>
      </c>
      <c r="AK9" s="186" t="s">
        <v>311</v>
      </c>
      <c r="AL9" s="164">
        <f t="shared" si="12"/>
        <v>15.294117647058824</v>
      </c>
      <c r="AM9" s="5">
        <f t="shared" si="13"/>
        <v>2</v>
      </c>
      <c r="AN9" s="107">
        <f t="shared" si="14"/>
        <v>12</v>
      </c>
      <c r="AO9" s="107">
        <f t="shared" si="15"/>
        <v>67</v>
      </c>
      <c r="AP9" s="171" t="str">
        <f t="shared" si="16"/>
        <v>нет</v>
      </c>
      <c r="AQ9" s="171" t="str">
        <f t="shared" si="17"/>
        <v>нет</v>
      </c>
      <c r="AR9" s="171" t="str">
        <f t="shared" si="18"/>
        <v>нет</v>
      </c>
    </row>
    <row r="10" spans="1:44" ht="30" customHeight="1">
      <c r="A10" s="12">
        <v>7</v>
      </c>
      <c r="B10" s="158" t="s">
        <v>65</v>
      </c>
      <c r="C10" s="186" t="s">
        <v>240</v>
      </c>
      <c r="D10" s="165">
        <v>2</v>
      </c>
      <c r="E10" s="4">
        <v>4</v>
      </c>
      <c r="F10" s="4">
        <v>10</v>
      </c>
      <c r="G10" s="170">
        <v>10</v>
      </c>
      <c r="H10" s="186" t="s">
        <v>233</v>
      </c>
      <c r="I10" s="159">
        <f t="shared" si="0"/>
        <v>1</v>
      </c>
      <c r="J10" s="167">
        <v>4</v>
      </c>
      <c r="K10" s="186" t="s">
        <v>253</v>
      </c>
      <c r="L10" s="186" t="s">
        <v>259</v>
      </c>
      <c r="M10" s="160">
        <f t="shared" si="1"/>
        <v>2</v>
      </c>
      <c r="N10" s="186" t="s">
        <v>266</v>
      </c>
      <c r="O10" s="161">
        <f>IF(N10/D10&gt;=9,1,0)</f>
        <v>1</v>
      </c>
      <c r="P10" s="186" t="s">
        <v>273</v>
      </c>
      <c r="Q10" s="167" t="s">
        <v>210</v>
      </c>
      <c r="R10" s="167"/>
      <c r="S10" s="5">
        <f t="shared" si="2"/>
        <v>0</v>
      </c>
      <c r="T10" s="167"/>
      <c r="U10" s="162">
        <f t="shared" si="3"/>
        <v>0</v>
      </c>
      <c r="V10" s="188" t="s">
        <v>273</v>
      </c>
      <c r="W10" s="163">
        <f t="shared" si="4"/>
        <v>0</v>
      </c>
      <c r="X10" s="162">
        <f t="shared" si="5"/>
        <v>0</v>
      </c>
      <c r="Y10" s="186" t="s">
        <v>273</v>
      </c>
      <c r="Z10" s="160">
        <f t="shared" si="6"/>
        <v>0</v>
      </c>
      <c r="AA10" s="186" t="s">
        <v>273</v>
      </c>
      <c r="AB10" s="160">
        <f t="shared" si="7"/>
        <v>2</v>
      </c>
      <c r="AC10" s="186" t="s">
        <v>273</v>
      </c>
      <c r="AD10" s="161">
        <f>IF(AC10&gt;=70,2,IF(AC10&gt;=60,1,0))</f>
        <v>2</v>
      </c>
      <c r="AE10" s="186" t="s">
        <v>273</v>
      </c>
      <c r="AF10" s="163">
        <f t="shared" si="8"/>
        <v>0</v>
      </c>
      <c r="AG10" s="162">
        <f t="shared" si="9"/>
        <v>0</v>
      </c>
      <c r="AH10" s="186" t="s">
        <v>305</v>
      </c>
      <c r="AI10" s="164">
        <f t="shared" si="10"/>
        <v>0.3</v>
      </c>
      <c r="AJ10" s="162">
        <f t="shared" si="11"/>
        <v>0</v>
      </c>
      <c r="AK10" s="186" t="s">
        <v>233</v>
      </c>
      <c r="AL10" s="164">
        <f t="shared" si="12"/>
        <v>2.5</v>
      </c>
      <c r="AM10" s="5">
        <f t="shared" si="13"/>
        <v>0</v>
      </c>
      <c r="AN10" s="107">
        <f t="shared" si="14"/>
        <v>8</v>
      </c>
      <c r="AO10" s="107">
        <f t="shared" si="15"/>
        <v>44</v>
      </c>
      <c r="AP10" s="171" t="str">
        <f t="shared" si="16"/>
        <v>нет</v>
      </c>
      <c r="AQ10" s="171" t="str">
        <f t="shared" si="17"/>
        <v>нет</v>
      </c>
      <c r="AR10" s="171" t="str">
        <f t="shared" si="18"/>
        <v>нет</v>
      </c>
    </row>
    <row r="11" spans="1:44" ht="15.75" thickBot="1">
      <c r="G11" s="89"/>
      <c r="AH11" s="14"/>
      <c r="AI11" s="14"/>
      <c r="AJ11" s="14"/>
      <c r="AK11" s="14"/>
      <c r="AL11" s="14"/>
      <c r="AM11" s="14"/>
      <c r="AN11" s="14"/>
      <c r="AO11" s="14"/>
    </row>
    <row r="12" spans="1:44" ht="24.75" customHeight="1" thickBot="1">
      <c r="A12" s="14"/>
      <c r="B12" s="14"/>
      <c r="C12" s="14"/>
      <c r="D12" s="14"/>
      <c r="E12" s="14"/>
      <c r="F12" s="14"/>
      <c r="G12" s="14"/>
      <c r="H12" s="14"/>
      <c r="I12" s="90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52" t="s">
        <v>129</v>
      </c>
      <c r="AI12" s="53"/>
      <c r="AJ12" s="53"/>
      <c r="AK12" s="53"/>
      <c r="AL12" s="53"/>
      <c r="AM12" s="82"/>
      <c r="AN12" s="62">
        <f>AVERAGE(AN4:AN10)</f>
        <v>13.428571428571429</v>
      </c>
      <c r="AO12" s="58">
        <f>ROUND(AN12/$AN$2*100,0)</f>
        <v>75</v>
      </c>
    </row>
  </sheetData>
  <autoFilter ref="A1:AR10">
    <sortState ref="A4:AR10">
      <sortCondition descending="1" ref="AO1:AO10"/>
    </sortState>
  </autoFilter>
  <sortState ref="A4:AR10">
    <sortCondition ref="A4"/>
  </sortState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AR4"/>
  <sheetViews>
    <sheetView topLeftCell="X1" workbookViewId="0">
      <selection activeCell="AK21" sqref="AK21"/>
    </sheetView>
  </sheetViews>
  <sheetFormatPr defaultRowHeight="15"/>
  <cols>
    <col min="1" max="1" width="9.28515625" customWidth="1"/>
    <col min="2" max="2" width="42.7109375" customWidth="1"/>
    <col min="3" max="3" width="11.140625" customWidth="1"/>
    <col min="7" max="7" width="10.140625" customWidth="1"/>
    <col min="8" max="8" width="14.140625" customWidth="1"/>
    <col min="11" max="11" width="12" customWidth="1"/>
    <col min="12" max="12" width="12.85546875" customWidth="1"/>
    <col min="16" max="16" width="12.28515625" customWidth="1"/>
    <col min="17" max="17" width="0" hidden="1" customWidth="1"/>
    <col min="18" max="18" width="11.42578125" customWidth="1"/>
    <col min="20" max="20" width="18.5703125" customWidth="1"/>
    <col min="22" max="22" width="13.85546875" customWidth="1"/>
    <col min="25" max="25" width="12.28515625" customWidth="1"/>
    <col min="27" max="27" width="15" customWidth="1"/>
    <col min="31" max="31" width="11.7109375" customWidth="1"/>
    <col min="34" max="34" width="12.140625" customWidth="1"/>
    <col min="42" max="44" width="0" hidden="1" customWidth="1"/>
  </cols>
  <sheetData>
    <row r="1" spans="1:44" s="8" customFormat="1" ht="140.25" customHeight="1">
      <c r="A1" s="84" t="s">
        <v>0</v>
      </c>
      <c r="B1" s="106" t="s">
        <v>1</v>
      </c>
      <c r="C1" s="84" t="s">
        <v>2</v>
      </c>
      <c r="D1" s="118" t="s">
        <v>3</v>
      </c>
      <c r="E1" s="118" t="s">
        <v>145</v>
      </c>
      <c r="F1" s="118" t="s">
        <v>146</v>
      </c>
      <c r="G1" s="119" t="s">
        <v>207</v>
      </c>
      <c r="H1" s="84" t="s">
        <v>147</v>
      </c>
      <c r="I1" s="120" t="s">
        <v>4</v>
      </c>
      <c r="J1" s="84" t="s">
        <v>5</v>
      </c>
      <c r="K1" s="84" t="s">
        <v>6</v>
      </c>
      <c r="L1" s="84" t="s">
        <v>7</v>
      </c>
      <c r="M1" s="120" t="s">
        <v>8</v>
      </c>
      <c r="N1" s="84" t="s">
        <v>9</v>
      </c>
      <c r="O1" s="120" t="s">
        <v>10</v>
      </c>
      <c r="P1" s="84" t="s">
        <v>11</v>
      </c>
      <c r="Q1" s="84" t="s">
        <v>209</v>
      </c>
      <c r="R1" s="84" t="s">
        <v>170</v>
      </c>
      <c r="S1" s="120" t="s">
        <v>34</v>
      </c>
      <c r="T1" s="84" t="s">
        <v>12</v>
      </c>
      <c r="U1" s="120" t="s">
        <v>201</v>
      </c>
      <c r="V1" s="84" t="s">
        <v>13</v>
      </c>
      <c r="W1" s="121" t="s">
        <v>143</v>
      </c>
      <c r="X1" s="120" t="s">
        <v>35</v>
      </c>
      <c r="Y1" s="84" t="s">
        <v>14</v>
      </c>
      <c r="Z1" s="120" t="s">
        <v>202</v>
      </c>
      <c r="AA1" s="84" t="s">
        <v>15</v>
      </c>
      <c r="AB1" s="120" t="s">
        <v>36</v>
      </c>
      <c r="AC1" s="84" t="s">
        <v>16</v>
      </c>
      <c r="AD1" s="120" t="s">
        <v>203</v>
      </c>
      <c r="AE1" s="84" t="s">
        <v>17</v>
      </c>
      <c r="AF1" s="121" t="s">
        <v>18</v>
      </c>
      <c r="AG1" s="120" t="s">
        <v>204</v>
      </c>
      <c r="AH1" s="84" t="s">
        <v>19</v>
      </c>
      <c r="AI1" s="121" t="s">
        <v>144</v>
      </c>
      <c r="AJ1" s="120" t="s">
        <v>205</v>
      </c>
      <c r="AK1" s="84" t="s">
        <v>20</v>
      </c>
      <c r="AL1" s="121" t="s">
        <v>169</v>
      </c>
      <c r="AM1" s="120" t="s">
        <v>206</v>
      </c>
      <c r="AN1" s="122" t="s">
        <v>33</v>
      </c>
      <c r="AO1" s="122" t="s">
        <v>22</v>
      </c>
      <c r="AP1" s="102"/>
      <c r="AQ1" s="103"/>
      <c r="AR1" s="103"/>
    </row>
    <row r="2" spans="1:44" s="85" customFormat="1" ht="15" customHeight="1">
      <c r="A2" s="138"/>
      <c r="B2" s="133" t="s">
        <v>227</v>
      </c>
      <c r="C2" s="134"/>
      <c r="D2" s="134"/>
      <c r="E2" s="134"/>
      <c r="F2" s="134"/>
      <c r="G2" s="134"/>
      <c r="H2" s="134"/>
      <c r="I2" s="134">
        <v>1</v>
      </c>
      <c r="J2" s="134"/>
      <c r="K2" s="134"/>
      <c r="L2" s="134"/>
      <c r="M2" s="134">
        <v>2</v>
      </c>
      <c r="N2" s="134"/>
      <c r="O2" s="134">
        <v>1</v>
      </c>
      <c r="P2" s="134"/>
      <c r="Q2" s="134"/>
      <c r="R2" s="134"/>
      <c r="S2" s="134">
        <v>0</v>
      </c>
      <c r="T2" s="134"/>
      <c r="U2" s="134">
        <v>0</v>
      </c>
      <c r="V2" s="134"/>
      <c r="W2" s="135"/>
      <c r="X2" s="134">
        <v>1</v>
      </c>
      <c r="Y2" s="134"/>
      <c r="Z2" s="134">
        <v>1</v>
      </c>
      <c r="AA2" s="134"/>
      <c r="AB2" s="134">
        <v>2</v>
      </c>
      <c r="AC2" s="134"/>
      <c r="AD2" s="134">
        <v>2</v>
      </c>
      <c r="AE2" s="134"/>
      <c r="AF2" s="134"/>
      <c r="AG2" s="134">
        <v>3</v>
      </c>
      <c r="AH2" s="134"/>
      <c r="AI2" s="134"/>
      <c r="AJ2" s="134">
        <v>2</v>
      </c>
      <c r="AK2" s="134"/>
      <c r="AL2" s="134"/>
      <c r="AM2" s="134">
        <v>3</v>
      </c>
      <c r="AN2" s="134">
        <f>SUM(C2:AM2)</f>
        <v>18</v>
      </c>
      <c r="AO2" s="139">
        <v>100</v>
      </c>
      <c r="AP2" s="130"/>
      <c r="AQ2" s="130" t="s">
        <v>222</v>
      </c>
      <c r="AR2" s="131"/>
    </row>
    <row r="3" spans="1:44" s="85" customFormat="1" ht="15" customHeight="1">
      <c r="A3" s="140"/>
      <c r="B3" s="81" t="s">
        <v>529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7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41"/>
      <c r="AP3" s="132" t="s">
        <v>210</v>
      </c>
      <c r="AQ3" s="132" t="s">
        <v>211</v>
      </c>
      <c r="AR3" s="132" t="s">
        <v>212</v>
      </c>
    </row>
    <row r="4" spans="1:44" ht="31.5" customHeight="1">
      <c r="A4" s="205" t="s">
        <v>553</v>
      </c>
      <c r="B4" s="206" t="s">
        <v>552</v>
      </c>
      <c r="C4" s="185">
        <v>31</v>
      </c>
      <c r="D4" s="207"/>
      <c r="E4" s="207"/>
      <c r="F4" s="207"/>
      <c r="G4" s="207"/>
      <c r="H4" s="185">
        <v>31</v>
      </c>
      <c r="I4" s="208" t="e">
        <f>IF(ABS((H4-G4)/G4)&lt;=0.1,1,0)</f>
        <v>#DIV/0!</v>
      </c>
      <c r="J4" s="185">
        <v>8</v>
      </c>
      <c r="K4" s="185">
        <v>1</v>
      </c>
      <c r="L4" s="185">
        <v>100</v>
      </c>
      <c r="M4" s="208">
        <f>IF(L4&gt;=90,2,IF(L4&gt;=80,1,0))</f>
        <v>2</v>
      </c>
      <c r="N4" s="185">
        <v>108</v>
      </c>
      <c r="O4" s="208" t="e">
        <f>IF(N4/D4&gt;=13,1,0)</f>
        <v>#DIV/0!</v>
      </c>
      <c r="P4" s="185">
        <v>268</v>
      </c>
      <c r="Q4" s="207"/>
      <c r="R4" s="207"/>
      <c r="S4" s="208">
        <f>IF(R4&gt;=90,2,IF(R4&gt;=80,1,0))</f>
        <v>0</v>
      </c>
      <c r="T4" s="207"/>
      <c r="U4" s="208">
        <f>IF(T4&gt;=90,2,IF(T4&gt;=80,1,0))</f>
        <v>0</v>
      </c>
      <c r="V4" s="185">
        <v>2736</v>
      </c>
      <c r="W4" s="209" t="e">
        <f>IF(U4/(G4-D4)/13&gt;=1.5,1,0)</f>
        <v>#DIV/0!</v>
      </c>
      <c r="X4" s="208">
        <f>IF(V4/(H4-E4)/13&gt;=2.5,1,0)</f>
        <v>1</v>
      </c>
      <c r="Y4" s="185">
        <v>64</v>
      </c>
      <c r="Z4" s="208">
        <f>IF(Y4/H4&gt;=6,1,0)</f>
        <v>0</v>
      </c>
      <c r="AA4" s="185">
        <v>90</v>
      </c>
      <c r="AB4" s="208">
        <f>IF(AA4&gt;=90,2,IF(AA4&gt;=80,1,0))</f>
        <v>2</v>
      </c>
      <c r="AC4" s="185">
        <v>100</v>
      </c>
      <c r="AD4" s="208">
        <f>IF(AC4&gt;=90,2,IF(AC4&gt;=80,1,0))</f>
        <v>2</v>
      </c>
      <c r="AE4" s="185">
        <v>0</v>
      </c>
      <c r="AF4" s="210">
        <f>AE4/K4</f>
        <v>0</v>
      </c>
      <c r="AG4" s="208">
        <f>IF(AF4&gt;12,3,IF(AF4&gt;4,2,IF(AF4&gt;1,1,0)))</f>
        <v>0</v>
      </c>
      <c r="AH4" s="185">
        <v>45</v>
      </c>
      <c r="AI4" s="211">
        <f>ROUND(AH4/H4,0)</f>
        <v>1</v>
      </c>
      <c r="AJ4" s="212">
        <f>IF(AI4&gt;=4,2,IF(AI4&gt;1,1,0))</f>
        <v>0</v>
      </c>
      <c r="AK4" s="185">
        <v>629</v>
      </c>
      <c r="AL4" s="211">
        <f>AK4/C4</f>
        <v>20.29032258064516</v>
      </c>
      <c r="AM4" s="208">
        <f>IF(AL4&gt;23,3,IF(AL4&gt;12,2,IF(AL4&gt;4,1,0)))</f>
        <v>2</v>
      </c>
      <c r="AN4" s="213" t="e">
        <f>I4+M4+O4+Смирных!S12+U4+X4+Z4+AB4+AD4+AG4+AJ4+AM4</f>
        <v>#DIV/0!</v>
      </c>
      <c r="AO4" s="214" t="e">
        <f>ROUND(AN4/(Смирных!$AN$2-Смирных!$M$2-Смирных!$AG$2-Смирных!$AJ$2)*100,0)</f>
        <v>#DIV/0!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I20" sqref="I20"/>
    </sheetView>
  </sheetViews>
  <sheetFormatPr defaultColWidth="8.85546875" defaultRowHeight="15"/>
  <cols>
    <col min="1" max="1" width="3" bestFit="1" customWidth="1"/>
    <col min="2" max="2" width="52.85546875" bestFit="1" customWidth="1"/>
    <col min="3" max="3" width="12.7109375" customWidth="1"/>
    <col min="4" max="4" width="17.42578125" customWidth="1"/>
  </cols>
  <sheetData>
    <row r="1" spans="1:4" s="40" customFormat="1" ht="41.25" customHeight="1">
      <c r="A1" s="266" t="s">
        <v>151</v>
      </c>
      <c r="B1" s="266"/>
      <c r="C1" s="266"/>
      <c r="D1" s="266"/>
    </row>
    <row r="2" spans="1:4" ht="85.5" customHeight="1">
      <c r="A2" s="74"/>
      <c r="B2" s="75" t="s">
        <v>130</v>
      </c>
      <c r="C2" s="51" t="s">
        <v>21</v>
      </c>
      <c r="D2" s="51" t="s">
        <v>22</v>
      </c>
    </row>
    <row r="3" spans="1:4">
      <c r="A3" s="154">
        <v>10</v>
      </c>
      <c r="B3" s="154" t="s">
        <v>160</v>
      </c>
      <c r="C3" s="155">
        <f>Поронайск!AN18</f>
        <v>14.833333333333334</v>
      </c>
      <c r="D3" s="155">
        <f>Поронайск!AO18</f>
        <v>82</v>
      </c>
    </row>
    <row r="4" spans="1:4">
      <c r="A4" s="154">
        <v>3</v>
      </c>
      <c r="B4" s="154" t="s">
        <v>154</v>
      </c>
      <c r="C4" s="155">
        <f>Долинск!AN15</f>
        <v>14.444444444444445</v>
      </c>
      <c r="D4" s="155">
        <f>Долинск!AO15</f>
        <v>80</v>
      </c>
    </row>
    <row r="5" spans="1:4" s="72" customFormat="1">
      <c r="A5" s="154">
        <v>7</v>
      </c>
      <c r="B5" s="154" t="s">
        <v>158</v>
      </c>
      <c r="C5" s="155">
        <f>Невельск!AN10</f>
        <v>14.25</v>
      </c>
      <c r="D5" s="155">
        <f>Невельск!AO10</f>
        <v>79</v>
      </c>
    </row>
    <row r="6" spans="1:4">
      <c r="A6" s="154">
        <v>4</v>
      </c>
      <c r="B6" s="154" t="s">
        <v>155</v>
      </c>
      <c r="C6" s="155">
        <f>Корсаков!AN18</f>
        <v>13.75</v>
      </c>
      <c r="D6" s="155">
        <f>Корсаков!AO18</f>
        <v>76</v>
      </c>
    </row>
    <row r="7" spans="1:4">
      <c r="A7" s="154">
        <v>1</v>
      </c>
      <c r="B7" s="154" t="s">
        <v>152</v>
      </c>
      <c r="C7" s="155">
        <f>Анива!AN12</f>
        <v>13.428571428571429</v>
      </c>
      <c r="D7" s="155">
        <f>Анива!AO12</f>
        <v>75</v>
      </c>
    </row>
    <row r="8" spans="1:4">
      <c r="A8" s="154">
        <v>18</v>
      </c>
      <c r="B8" s="154" t="s">
        <v>167</v>
      </c>
      <c r="C8" s="155">
        <f>'Ю-Сахалинск'!AN37</f>
        <v>13.46875</v>
      </c>
      <c r="D8" s="155">
        <f>'Ю-Сахалинск'!AO37</f>
        <v>75</v>
      </c>
    </row>
    <row r="9" spans="1:4">
      <c r="A9" s="154">
        <v>16</v>
      </c>
      <c r="B9" s="154" t="s">
        <v>166</v>
      </c>
      <c r="C9" s="155">
        <f>Холмск!AN19</f>
        <v>13.23076923076923</v>
      </c>
      <c r="D9" s="155">
        <f>Холмск!AO19</f>
        <v>74</v>
      </c>
    </row>
    <row r="10" spans="1:4">
      <c r="A10" s="154">
        <v>8</v>
      </c>
      <c r="B10" s="154" t="s">
        <v>159</v>
      </c>
      <c r="C10" s="155">
        <f>Ноглики!AN11</f>
        <v>13.2</v>
      </c>
      <c r="D10" s="155">
        <f>Ноглики!AO11</f>
        <v>73</v>
      </c>
    </row>
    <row r="11" spans="1:4">
      <c r="A11" s="154">
        <v>15</v>
      </c>
      <c r="B11" s="154" t="s">
        <v>165</v>
      </c>
      <c r="C11" s="155">
        <f>Углегорск!AN17</f>
        <v>13.181818181818182</v>
      </c>
      <c r="D11" s="155">
        <f>Углегорск!AO17</f>
        <v>73</v>
      </c>
    </row>
    <row r="12" spans="1:4">
      <c r="A12" s="156">
        <v>12</v>
      </c>
      <c r="B12" s="156" t="s">
        <v>162</v>
      </c>
      <c r="C12" s="157">
        <f>Смирных!AN13</f>
        <v>12.285714285714286</v>
      </c>
      <c r="D12" s="157">
        <f>Смирных!AO13</f>
        <v>68</v>
      </c>
    </row>
    <row r="13" spans="1:4">
      <c r="A13" s="156">
        <v>9</v>
      </c>
      <c r="B13" s="156" t="s">
        <v>178</v>
      </c>
      <c r="C13" s="157">
        <f>Оха!AN14</f>
        <v>12.125</v>
      </c>
      <c r="D13" s="157">
        <f>Оха!AO14</f>
        <v>67</v>
      </c>
    </row>
    <row r="14" spans="1:4">
      <c r="A14" s="156">
        <v>17</v>
      </c>
      <c r="B14" s="156" t="s">
        <v>168</v>
      </c>
      <c r="C14" s="157">
        <f>'Ю-Курильск'!AN11</f>
        <v>11.8</v>
      </c>
      <c r="D14" s="157">
        <f>'Ю-Курильск'!AO11</f>
        <v>66</v>
      </c>
    </row>
    <row r="15" spans="1:4">
      <c r="A15" s="156">
        <v>2</v>
      </c>
      <c r="B15" s="156" t="s">
        <v>153</v>
      </c>
      <c r="C15" s="157">
        <f>'А-Сахалинский'!AN12</f>
        <v>11</v>
      </c>
      <c r="D15" s="157">
        <f>'А-Сахалинский'!AO12</f>
        <v>61</v>
      </c>
    </row>
    <row r="16" spans="1:4">
      <c r="A16" s="156">
        <v>13</v>
      </c>
      <c r="B16" s="156" t="s">
        <v>163</v>
      </c>
      <c r="C16" s="157">
        <f>Томари!AN10</f>
        <v>11</v>
      </c>
      <c r="D16" s="157">
        <f>Томари!AO10</f>
        <v>61</v>
      </c>
    </row>
    <row r="17" spans="1:4">
      <c r="A17" s="156">
        <v>14</v>
      </c>
      <c r="B17" s="156" t="s">
        <v>164</v>
      </c>
      <c r="C17" s="157">
        <f>Тымовское!AN17</f>
        <v>10.909090909090908</v>
      </c>
      <c r="D17" s="157">
        <f>Тымовское!AO17</f>
        <v>61</v>
      </c>
    </row>
    <row r="18" spans="1:4">
      <c r="A18" s="156">
        <v>6</v>
      </c>
      <c r="B18" s="156" t="s">
        <v>157</v>
      </c>
      <c r="C18" s="157">
        <f>Макаров!AN11</f>
        <v>10.4</v>
      </c>
      <c r="D18" s="157">
        <f>Макаров!AO11</f>
        <v>58</v>
      </c>
    </row>
    <row r="19" spans="1:4">
      <c r="A19" s="156">
        <v>5</v>
      </c>
      <c r="B19" s="156" t="s">
        <v>156</v>
      </c>
      <c r="C19" s="157">
        <f>Курильск!AN10</f>
        <v>4.75</v>
      </c>
      <c r="D19" s="157">
        <f>Курильск!AO10</f>
        <v>26</v>
      </c>
    </row>
    <row r="20" spans="1:4">
      <c r="A20" s="156">
        <v>11</v>
      </c>
      <c r="B20" s="156" t="s">
        <v>161</v>
      </c>
      <c r="C20" s="157">
        <f>'С-Курильск'!AN7</f>
        <v>0</v>
      </c>
      <c r="D20" s="157">
        <f>'С-Курильск'!AO7</f>
        <v>0</v>
      </c>
    </row>
  </sheetData>
  <sortState ref="A3:D20">
    <sortCondition descending="1" ref="D3"/>
  </sortState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T159"/>
  <sheetViews>
    <sheetView tabSelected="1" zoomScale="90" zoomScaleNormal="90" workbookViewId="0">
      <pane xSplit="2" ySplit="2" topLeftCell="C150" activePane="bottomRight" state="frozen"/>
      <selection activeCell="B17" sqref="B17"/>
      <selection pane="topRight" activeCell="B17" sqref="B17"/>
      <selection pane="bottomLeft" activeCell="B17" sqref="B17"/>
      <selection pane="bottomRight" activeCell="D166" sqref="D166"/>
    </sheetView>
  </sheetViews>
  <sheetFormatPr defaultColWidth="9.140625" defaultRowHeight="15"/>
  <cols>
    <col min="1" max="1" width="8.7109375" style="72" customWidth="1"/>
    <col min="2" max="2" width="57.28515625" style="72" customWidth="1"/>
    <col min="3" max="3" width="14.5703125" style="72" customWidth="1"/>
    <col min="4" max="4" width="13.42578125" style="72" customWidth="1"/>
    <col min="5" max="5" width="15.42578125" style="72" customWidth="1"/>
    <col min="6" max="6" width="16.7109375" style="72" customWidth="1"/>
    <col min="7" max="7" width="15.42578125" style="72" customWidth="1"/>
    <col min="8" max="8" width="16" style="72" customWidth="1"/>
    <col min="9" max="9" width="5.85546875" style="72" bestFit="1" customWidth="1"/>
    <col min="10" max="10" width="9.140625" style="72" customWidth="1"/>
    <col min="11" max="11" width="11.42578125" style="72" customWidth="1"/>
    <col min="12" max="12" width="11.7109375" style="72" customWidth="1"/>
    <col min="13" max="13" width="5.85546875" style="72" customWidth="1"/>
    <col min="14" max="14" width="9.140625" style="72" customWidth="1"/>
    <col min="15" max="15" width="5.85546875" style="72" customWidth="1"/>
    <col min="16" max="16" width="13.42578125" style="72" customWidth="1"/>
    <col min="17" max="17" width="12.140625" style="72" hidden="1" customWidth="1"/>
    <col min="18" max="18" width="11.42578125" style="72" customWidth="1"/>
    <col min="19" max="19" width="6.42578125" style="72" customWidth="1"/>
    <col min="20" max="20" width="12" style="72" customWidth="1"/>
    <col min="21" max="21" width="6.5703125" style="72" customWidth="1"/>
    <col min="22" max="22" width="9.140625" style="72" customWidth="1"/>
    <col min="23" max="23" width="8.42578125" style="72" customWidth="1"/>
    <col min="24" max="24" width="6.140625" style="72" customWidth="1"/>
    <col min="25" max="25" width="12.42578125" style="72" customWidth="1"/>
    <col min="26" max="26" width="5.85546875" style="72" customWidth="1"/>
    <col min="27" max="27" width="14.85546875" style="72" customWidth="1"/>
    <col min="28" max="28" width="6.42578125" style="72" customWidth="1"/>
    <col min="29" max="29" width="15" style="72" customWidth="1"/>
    <col min="30" max="30" width="6.140625" style="72" customWidth="1"/>
    <col min="31" max="31" width="15.28515625" style="72" customWidth="1"/>
    <col min="32" max="32" width="7" style="72" customWidth="1"/>
    <col min="33" max="33" width="6.5703125" style="72" customWidth="1"/>
    <col min="34" max="34" width="15.42578125" style="72" customWidth="1"/>
    <col min="35" max="35" width="7.5703125" style="72" customWidth="1"/>
    <col min="36" max="36" width="5.85546875" style="72" customWidth="1"/>
    <col min="37" max="37" width="17.140625" style="72" customWidth="1"/>
    <col min="38" max="38" width="6.85546875" style="72" customWidth="1"/>
    <col min="39" max="39" width="6" style="72" customWidth="1"/>
    <col min="40" max="40" width="9.5703125" style="72" customWidth="1"/>
    <col min="41" max="41" width="9.140625" style="72"/>
    <col min="42" max="42" width="13.28515625" style="72" hidden="1" customWidth="1"/>
    <col min="43" max="44" width="0" style="72" hidden="1" customWidth="1"/>
    <col min="45" max="16384" width="9.140625" style="72"/>
  </cols>
  <sheetData>
    <row r="1" spans="1:44" s="8" customFormat="1" ht="140.25" customHeight="1">
      <c r="A1" s="84" t="s">
        <v>0</v>
      </c>
      <c r="B1" s="106" t="s">
        <v>1</v>
      </c>
      <c r="C1" s="84" t="s">
        <v>2</v>
      </c>
      <c r="D1" s="118" t="s">
        <v>3</v>
      </c>
      <c r="E1" s="118" t="s">
        <v>145</v>
      </c>
      <c r="F1" s="118" t="s">
        <v>146</v>
      </c>
      <c r="G1" s="119" t="s">
        <v>207</v>
      </c>
      <c r="H1" s="84" t="s">
        <v>147</v>
      </c>
      <c r="I1" s="120" t="s">
        <v>4</v>
      </c>
      <c r="J1" s="84" t="s">
        <v>5</v>
      </c>
      <c r="K1" s="84" t="s">
        <v>6</v>
      </c>
      <c r="L1" s="84" t="s">
        <v>7</v>
      </c>
      <c r="M1" s="120" t="s">
        <v>8</v>
      </c>
      <c r="N1" s="84" t="s">
        <v>9</v>
      </c>
      <c r="O1" s="120" t="s">
        <v>10</v>
      </c>
      <c r="P1" s="84" t="s">
        <v>11</v>
      </c>
      <c r="Q1" s="84" t="s">
        <v>209</v>
      </c>
      <c r="R1" s="84" t="s">
        <v>170</v>
      </c>
      <c r="S1" s="120" t="s">
        <v>34</v>
      </c>
      <c r="T1" s="84" t="s">
        <v>12</v>
      </c>
      <c r="U1" s="120" t="s">
        <v>201</v>
      </c>
      <c r="V1" s="84" t="s">
        <v>13</v>
      </c>
      <c r="W1" s="121" t="s">
        <v>143</v>
      </c>
      <c r="X1" s="120" t="s">
        <v>35</v>
      </c>
      <c r="Y1" s="84" t="s">
        <v>14</v>
      </c>
      <c r="Z1" s="120" t="s">
        <v>202</v>
      </c>
      <c r="AA1" s="84" t="s">
        <v>15</v>
      </c>
      <c r="AB1" s="120" t="s">
        <v>36</v>
      </c>
      <c r="AC1" s="84" t="s">
        <v>16</v>
      </c>
      <c r="AD1" s="120" t="s">
        <v>203</v>
      </c>
      <c r="AE1" s="84" t="s">
        <v>17</v>
      </c>
      <c r="AF1" s="121" t="s">
        <v>18</v>
      </c>
      <c r="AG1" s="120" t="s">
        <v>204</v>
      </c>
      <c r="AH1" s="84" t="s">
        <v>19</v>
      </c>
      <c r="AI1" s="121" t="s">
        <v>144</v>
      </c>
      <c r="AJ1" s="120" t="s">
        <v>205</v>
      </c>
      <c r="AK1" s="84" t="s">
        <v>20</v>
      </c>
      <c r="AL1" s="121" t="s">
        <v>169</v>
      </c>
      <c r="AM1" s="120" t="s">
        <v>206</v>
      </c>
      <c r="AN1" s="122" t="s">
        <v>33</v>
      </c>
      <c r="AO1" s="122" t="s">
        <v>22</v>
      </c>
      <c r="AP1" s="102"/>
      <c r="AQ1" s="103"/>
      <c r="AR1" s="103"/>
    </row>
    <row r="2" spans="1:44">
      <c r="A2" s="180"/>
      <c r="B2" s="181" t="s">
        <v>227</v>
      </c>
      <c r="C2" s="182"/>
      <c r="D2" s="182"/>
      <c r="E2" s="182"/>
      <c r="F2" s="182"/>
      <c r="G2" s="182"/>
      <c r="H2" s="182"/>
      <c r="I2" s="182">
        <v>1</v>
      </c>
      <c r="J2" s="182"/>
      <c r="K2" s="182"/>
      <c r="L2" s="182"/>
      <c r="M2" s="182">
        <v>2</v>
      </c>
      <c r="N2" s="182"/>
      <c r="O2" s="182">
        <v>1</v>
      </c>
      <c r="P2" s="182"/>
      <c r="Q2" s="174"/>
      <c r="R2" s="182"/>
      <c r="S2" s="182">
        <v>0</v>
      </c>
      <c r="T2" s="182"/>
      <c r="U2" s="182">
        <v>0</v>
      </c>
      <c r="V2" s="182"/>
      <c r="W2" s="183"/>
      <c r="X2" s="182">
        <v>1</v>
      </c>
      <c r="Y2" s="182"/>
      <c r="Z2" s="182">
        <v>1</v>
      </c>
      <c r="AA2" s="182"/>
      <c r="AB2" s="182">
        <v>2</v>
      </c>
      <c r="AC2" s="182"/>
      <c r="AD2" s="182">
        <v>2</v>
      </c>
      <c r="AE2" s="182"/>
      <c r="AF2" s="182"/>
      <c r="AG2" s="182">
        <v>3</v>
      </c>
      <c r="AH2" s="182"/>
      <c r="AI2" s="182"/>
      <c r="AJ2" s="182">
        <v>2</v>
      </c>
      <c r="AK2" s="182"/>
      <c r="AL2" s="182"/>
      <c r="AM2" s="182">
        <v>3</v>
      </c>
      <c r="AN2" s="182">
        <f>SUM(C2:AM2)</f>
        <v>18</v>
      </c>
      <c r="AO2" s="182">
        <v>100</v>
      </c>
      <c r="AP2" s="102"/>
      <c r="AQ2" s="102" t="s">
        <v>222</v>
      </c>
      <c r="AR2" s="103"/>
    </row>
    <row r="3" spans="1:44" s="8" customFormat="1">
      <c r="A3" s="180"/>
      <c r="B3" s="81" t="s">
        <v>529</v>
      </c>
      <c r="C3" s="182"/>
      <c r="D3" s="182"/>
      <c r="E3" s="182"/>
      <c r="F3" s="182"/>
      <c r="G3" s="175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3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05" t="s">
        <v>210</v>
      </c>
      <c r="AQ3" s="105" t="s">
        <v>211</v>
      </c>
      <c r="AR3" s="105" t="s">
        <v>212</v>
      </c>
    </row>
    <row r="4" spans="1:44" ht="30" customHeight="1">
      <c r="A4" s="12">
        <v>23</v>
      </c>
      <c r="B4" s="166" t="s">
        <v>50</v>
      </c>
      <c r="C4" s="188" t="s">
        <v>289</v>
      </c>
      <c r="D4" s="235">
        <v>35</v>
      </c>
      <c r="E4" s="80">
        <v>193</v>
      </c>
      <c r="F4" s="80">
        <v>946</v>
      </c>
      <c r="G4" s="170">
        <v>946</v>
      </c>
      <c r="H4" s="188" t="s">
        <v>399</v>
      </c>
      <c r="I4" s="159">
        <f t="shared" ref="I4:I35" si="0">IF(ABS((H4-G4)/G4)&lt;=0.1,1,0)</f>
        <v>1</v>
      </c>
      <c r="J4" s="190" t="s">
        <v>317</v>
      </c>
      <c r="K4" s="188" t="s">
        <v>409</v>
      </c>
      <c r="L4" s="188" t="s">
        <v>254</v>
      </c>
      <c r="M4" s="160">
        <f t="shared" ref="M4:M35" si="1">IF(L4&gt;=90,2,IF(L4&gt;=80,1,0))</f>
        <v>2</v>
      </c>
      <c r="N4" s="188" t="s">
        <v>424</v>
      </c>
      <c r="O4" s="160">
        <f t="shared" ref="O4:O30" si="2">IF(N4/D4&gt;=13,1,0)</f>
        <v>1</v>
      </c>
      <c r="P4" s="188" t="s">
        <v>436</v>
      </c>
      <c r="Q4" s="167" t="s">
        <v>210</v>
      </c>
      <c r="R4" s="167"/>
      <c r="S4" s="5">
        <f t="shared" ref="S4:S10" si="3">IF(R4&gt;=90,2,IF(R4&gt;=80,1,0))</f>
        <v>0</v>
      </c>
      <c r="T4" s="167"/>
      <c r="U4" s="162">
        <f t="shared" ref="U4:U35" si="4">IF(T4&gt;=90,2,IF(T4&gt;=80,1,0))</f>
        <v>0</v>
      </c>
      <c r="V4" s="188" t="s">
        <v>445</v>
      </c>
      <c r="W4" s="163">
        <f t="shared" ref="W4:W35" si="5">ROUND($V4/($H4-$E4)/13,2)</f>
        <v>4.18</v>
      </c>
      <c r="X4" s="162">
        <f>IF(V4/(H4-E4)/13&gt;=2.5,1,0)</f>
        <v>1</v>
      </c>
      <c r="Y4" s="188" t="s">
        <v>457</v>
      </c>
      <c r="Z4" s="160">
        <f t="shared" ref="Z4:Z20" si="6">IF(Y4/H4&gt;=6,1,0)</f>
        <v>1</v>
      </c>
      <c r="AA4" s="188" t="s">
        <v>374</v>
      </c>
      <c r="AB4" s="160">
        <f t="shared" ref="AB4:AB35" si="7">IF(AA4&gt;=90,2,IF(AA4&gt;=80,1,0))</f>
        <v>2</v>
      </c>
      <c r="AC4" s="188" t="s">
        <v>295</v>
      </c>
      <c r="AD4" s="160">
        <f t="shared" ref="AD4:AD30" si="8">IF(AC4&gt;=90,2,IF(AC4&gt;=80,1,0))</f>
        <v>2</v>
      </c>
      <c r="AE4" s="188" t="s">
        <v>477</v>
      </c>
      <c r="AF4" s="163">
        <f t="shared" ref="AF4:AF35" si="9">AE4/K4</f>
        <v>28.592592592592592</v>
      </c>
      <c r="AG4" s="162">
        <f t="shared" ref="AG4:AG35" si="10">IF(AF4&gt;12,3,IF(AF4&gt;4,2,IF(AF4&gt;1,1,0)))</f>
        <v>3</v>
      </c>
      <c r="AH4" s="188" t="s">
        <v>484</v>
      </c>
      <c r="AI4" s="164">
        <f t="shared" ref="AI4:AI11" si="11">AH4/H4</f>
        <v>6.9978902953586495</v>
      </c>
      <c r="AJ4" s="162">
        <f t="shared" ref="AJ4:AJ20" si="12">IF(AI4&gt;=4,2,IF(AI4&gt;1,1,0))</f>
        <v>2</v>
      </c>
      <c r="AK4" s="188" t="s">
        <v>494</v>
      </c>
      <c r="AL4" s="164">
        <f t="shared" ref="AL4:AL35" si="13">AK4/C4</f>
        <v>51.632183908045974</v>
      </c>
      <c r="AM4" s="5">
        <f t="shared" ref="AM4:AM35" si="14">IF(AL4&gt;23,3,IF(AL4&gt;12,2,IF(AL4&gt;4,1,0)))</f>
        <v>3</v>
      </c>
      <c r="AN4" s="107">
        <f t="shared" ref="AN4:AN35" si="15">I4+M4+O4+S4+U4+X4+Z4+AB4+AD4+AG4+AJ4+AM4</f>
        <v>18</v>
      </c>
      <c r="AO4" s="107">
        <f t="shared" ref="AO4:AO20" si="16">ROUND(AN4/$AN$2*100,0)</f>
        <v>100</v>
      </c>
      <c r="AP4" s="171" t="str">
        <f t="shared" ref="AP4:AP37" si="17">IF(AND(OR($B$3="октябрь",$B$3="декабрь",$B$3="март",$B$3="май"),Q4="четверть"),"выставляются","нет")</f>
        <v>нет</v>
      </c>
      <c r="AQ4" s="171" t="str">
        <f t="shared" ref="AQ4:AQ37" si="18">IF(AND(OR($B$3="ноябрь",$B$3="февраль",$B$3="май"),$Q4="триместр"),"выставляются","нет")</f>
        <v>нет</v>
      </c>
      <c r="AR4" s="171" t="str">
        <f t="shared" ref="AR4:AR37" si="19">IF(AND(OR($B$3="декабрь",$B$3="май"),$Q4="полугодие"),"выставляются","нет")</f>
        <v>нет</v>
      </c>
    </row>
    <row r="5" spans="1:44" ht="30" customHeight="1">
      <c r="A5" s="12">
        <v>44</v>
      </c>
      <c r="B5" s="166" t="s">
        <v>23</v>
      </c>
      <c r="C5" s="3">
        <v>36</v>
      </c>
      <c r="D5" s="165">
        <v>11</v>
      </c>
      <c r="E5" s="4">
        <v>52</v>
      </c>
      <c r="F5" s="4">
        <v>280</v>
      </c>
      <c r="G5" s="240">
        <v>280</v>
      </c>
      <c r="H5" s="3">
        <v>280</v>
      </c>
      <c r="I5" s="159">
        <f t="shared" si="0"/>
        <v>1</v>
      </c>
      <c r="J5" s="184">
        <v>11</v>
      </c>
      <c r="K5" s="3">
        <v>443</v>
      </c>
      <c r="L5" s="3">
        <v>100</v>
      </c>
      <c r="M5" s="160">
        <f t="shared" si="1"/>
        <v>2</v>
      </c>
      <c r="N5" s="3">
        <v>717</v>
      </c>
      <c r="O5" s="160">
        <f t="shared" si="2"/>
        <v>1</v>
      </c>
      <c r="P5" s="3">
        <v>436</v>
      </c>
      <c r="Q5" s="184" t="s">
        <v>210</v>
      </c>
      <c r="R5" s="184"/>
      <c r="S5" s="5">
        <f t="shared" si="3"/>
        <v>0</v>
      </c>
      <c r="T5" s="184"/>
      <c r="U5" s="162">
        <f t="shared" si="4"/>
        <v>0</v>
      </c>
      <c r="V5" s="3">
        <v>8541</v>
      </c>
      <c r="W5" s="163">
        <f t="shared" si="5"/>
        <v>2.88</v>
      </c>
      <c r="X5" s="162">
        <f>IF(V5/(H5-E5)/13&gt;=2.5,1,0)</f>
        <v>1</v>
      </c>
      <c r="Y5" s="3">
        <v>5532</v>
      </c>
      <c r="Z5" s="160">
        <f t="shared" si="6"/>
        <v>1</v>
      </c>
      <c r="AA5" s="3">
        <v>100</v>
      </c>
      <c r="AB5" s="160">
        <f t="shared" si="7"/>
        <v>2</v>
      </c>
      <c r="AC5" s="3">
        <v>100</v>
      </c>
      <c r="AD5" s="160">
        <f t="shared" si="8"/>
        <v>2</v>
      </c>
      <c r="AE5" s="3">
        <v>6705</v>
      </c>
      <c r="AF5" s="164">
        <f t="shared" si="9"/>
        <v>15.135440180586908</v>
      </c>
      <c r="AG5" s="162">
        <f t="shared" si="10"/>
        <v>3</v>
      </c>
      <c r="AH5" s="3">
        <v>4386</v>
      </c>
      <c r="AI5" s="164">
        <f t="shared" si="11"/>
        <v>15.664285714285715</v>
      </c>
      <c r="AJ5" s="162">
        <f t="shared" si="12"/>
        <v>2</v>
      </c>
      <c r="AK5" s="3">
        <v>1245</v>
      </c>
      <c r="AL5" s="164">
        <f t="shared" si="13"/>
        <v>34.583333333333336</v>
      </c>
      <c r="AM5" s="5">
        <f t="shared" si="14"/>
        <v>3</v>
      </c>
      <c r="AN5" s="107">
        <f t="shared" si="15"/>
        <v>18</v>
      </c>
      <c r="AO5" s="107">
        <f t="shared" si="16"/>
        <v>100</v>
      </c>
      <c r="AP5" s="171" t="str">
        <f t="shared" si="17"/>
        <v>нет</v>
      </c>
      <c r="AQ5" s="171" t="str">
        <f t="shared" si="18"/>
        <v>нет</v>
      </c>
      <c r="AR5" s="171" t="str">
        <f t="shared" si="19"/>
        <v>нет</v>
      </c>
    </row>
    <row r="6" spans="1:44" ht="30" customHeight="1">
      <c r="A6" s="12">
        <v>91</v>
      </c>
      <c r="B6" s="220" t="s">
        <v>120</v>
      </c>
      <c r="C6" s="231">
        <v>13</v>
      </c>
      <c r="D6" s="235">
        <v>10</v>
      </c>
      <c r="E6" s="236">
        <v>3</v>
      </c>
      <c r="F6" s="236">
        <v>24</v>
      </c>
      <c r="G6" s="240">
        <v>24</v>
      </c>
      <c r="H6" s="231">
        <v>24</v>
      </c>
      <c r="I6" s="159">
        <f t="shared" si="0"/>
        <v>1</v>
      </c>
      <c r="J6" s="203">
        <v>10</v>
      </c>
      <c r="K6" s="231">
        <v>24</v>
      </c>
      <c r="L6" s="231">
        <v>100</v>
      </c>
      <c r="M6" s="160">
        <f t="shared" si="1"/>
        <v>2</v>
      </c>
      <c r="N6" s="231">
        <v>249</v>
      </c>
      <c r="O6" s="160">
        <f t="shared" si="2"/>
        <v>1</v>
      </c>
      <c r="P6" s="231">
        <v>290</v>
      </c>
      <c r="Q6" s="253" t="s">
        <v>212</v>
      </c>
      <c r="R6" s="179"/>
      <c r="S6" s="5">
        <f t="shared" si="3"/>
        <v>0</v>
      </c>
      <c r="T6" s="179"/>
      <c r="U6" s="162">
        <f t="shared" si="4"/>
        <v>0</v>
      </c>
      <c r="V6" s="231">
        <v>1843</v>
      </c>
      <c r="W6" s="163">
        <f t="shared" si="5"/>
        <v>6.75</v>
      </c>
      <c r="X6" s="162">
        <f>IF($V6/($H6-$E6)/13&gt;=2.5,1,0)</f>
        <v>1</v>
      </c>
      <c r="Y6" s="231">
        <v>270</v>
      </c>
      <c r="Z6" s="160">
        <f t="shared" si="6"/>
        <v>1</v>
      </c>
      <c r="AA6" s="231">
        <v>100</v>
      </c>
      <c r="AB6" s="160">
        <f t="shared" si="7"/>
        <v>2</v>
      </c>
      <c r="AC6" s="231">
        <v>100</v>
      </c>
      <c r="AD6" s="160">
        <f t="shared" si="8"/>
        <v>2</v>
      </c>
      <c r="AE6" s="231">
        <v>325</v>
      </c>
      <c r="AF6" s="163">
        <f t="shared" si="9"/>
        <v>13.541666666666666</v>
      </c>
      <c r="AG6" s="162">
        <f t="shared" si="10"/>
        <v>3</v>
      </c>
      <c r="AH6" s="231">
        <v>220</v>
      </c>
      <c r="AI6" s="164">
        <f t="shared" si="11"/>
        <v>9.1666666666666661</v>
      </c>
      <c r="AJ6" s="162">
        <f t="shared" si="12"/>
        <v>2</v>
      </c>
      <c r="AK6" s="231">
        <v>535</v>
      </c>
      <c r="AL6" s="164">
        <f t="shared" si="13"/>
        <v>41.153846153846153</v>
      </c>
      <c r="AM6" s="5">
        <f t="shared" si="14"/>
        <v>3</v>
      </c>
      <c r="AN6" s="107">
        <f t="shared" si="15"/>
        <v>18</v>
      </c>
      <c r="AO6" s="108">
        <f t="shared" si="16"/>
        <v>100</v>
      </c>
      <c r="AP6" s="171" t="str">
        <f t="shared" si="17"/>
        <v>нет</v>
      </c>
      <c r="AQ6" s="171" t="str">
        <f t="shared" si="18"/>
        <v>нет</v>
      </c>
      <c r="AR6" s="171" t="str">
        <f t="shared" si="19"/>
        <v>нет</v>
      </c>
    </row>
    <row r="7" spans="1:44" ht="30" customHeight="1">
      <c r="A7" s="12">
        <v>1</v>
      </c>
      <c r="B7" s="158" t="s">
        <v>62</v>
      </c>
      <c r="C7" s="186" t="s">
        <v>238</v>
      </c>
      <c r="D7" s="165">
        <v>22</v>
      </c>
      <c r="E7" s="4">
        <v>0</v>
      </c>
      <c r="F7" s="4">
        <v>453</v>
      </c>
      <c r="G7" s="170">
        <v>465</v>
      </c>
      <c r="H7" s="186" t="s">
        <v>244</v>
      </c>
      <c r="I7" s="159">
        <f t="shared" si="0"/>
        <v>1</v>
      </c>
      <c r="J7" s="167">
        <v>19</v>
      </c>
      <c r="K7" s="186" t="s">
        <v>250</v>
      </c>
      <c r="L7" s="186" t="s">
        <v>257</v>
      </c>
      <c r="M7" s="160">
        <f t="shared" si="1"/>
        <v>2</v>
      </c>
      <c r="N7" s="186" t="s">
        <v>263</v>
      </c>
      <c r="O7" s="160">
        <f t="shared" si="2"/>
        <v>1</v>
      </c>
      <c r="P7" s="186" t="s">
        <v>270</v>
      </c>
      <c r="Q7" s="167" t="s">
        <v>210</v>
      </c>
      <c r="R7" s="167"/>
      <c r="S7" s="5">
        <f t="shared" si="3"/>
        <v>0</v>
      </c>
      <c r="T7" s="167"/>
      <c r="U7" s="162">
        <f t="shared" si="4"/>
        <v>0</v>
      </c>
      <c r="V7" s="188" t="s">
        <v>277</v>
      </c>
      <c r="W7" s="163">
        <f t="shared" si="5"/>
        <v>3.45</v>
      </c>
      <c r="X7" s="162">
        <f t="shared" ref="X7:X15" si="20">IF(V7/(H7-E7)/13&gt;=2.5,1,0)</f>
        <v>1</v>
      </c>
      <c r="Y7" s="186" t="s">
        <v>283</v>
      </c>
      <c r="Z7" s="160">
        <f t="shared" si="6"/>
        <v>1</v>
      </c>
      <c r="AA7" s="186" t="s">
        <v>245</v>
      </c>
      <c r="AB7" s="160">
        <f t="shared" si="7"/>
        <v>2</v>
      </c>
      <c r="AC7" s="186" t="s">
        <v>291</v>
      </c>
      <c r="AD7" s="160">
        <f t="shared" si="8"/>
        <v>2</v>
      </c>
      <c r="AE7" s="186" t="s">
        <v>297</v>
      </c>
      <c r="AF7" s="163">
        <f t="shared" si="9"/>
        <v>4.9551999999999996</v>
      </c>
      <c r="AG7" s="162">
        <f t="shared" si="10"/>
        <v>2</v>
      </c>
      <c r="AH7" s="186" t="s">
        <v>303</v>
      </c>
      <c r="AI7" s="164">
        <f t="shared" si="11"/>
        <v>8.7903930131004362</v>
      </c>
      <c r="AJ7" s="162">
        <f t="shared" si="12"/>
        <v>2</v>
      </c>
      <c r="AK7" s="186" t="s">
        <v>309</v>
      </c>
      <c r="AL7" s="164">
        <f t="shared" si="13"/>
        <v>45.555555555555557</v>
      </c>
      <c r="AM7" s="5">
        <f t="shared" si="14"/>
        <v>3</v>
      </c>
      <c r="AN7" s="107">
        <f t="shared" si="15"/>
        <v>17</v>
      </c>
      <c r="AO7" s="107">
        <f t="shared" si="16"/>
        <v>94</v>
      </c>
      <c r="AP7" s="171" t="str">
        <f t="shared" si="17"/>
        <v>нет</v>
      </c>
      <c r="AQ7" s="171" t="str">
        <f t="shared" si="18"/>
        <v>нет</v>
      </c>
      <c r="AR7" s="171" t="str">
        <f t="shared" si="19"/>
        <v>нет</v>
      </c>
    </row>
    <row r="8" spans="1:44" ht="30" customHeight="1">
      <c r="A8" s="12">
        <v>14</v>
      </c>
      <c r="B8" s="166" t="s">
        <v>179</v>
      </c>
      <c r="C8" s="186">
        <v>64</v>
      </c>
      <c r="D8" s="165">
        <v>30</v>
      </c>
      <c r="E8" s="4">
        <v>162</v>
      </c>
      <c r="F8" s="4">
        <v>754</v>
      </c>
      <c r="G8" s="170">
        <v>754</v>
      </c>
      <c r="H8" s="186">
        <v>760</v>
      </c>
      <c r="I8" s="159">
        <f t="shared" si="0"/>
        <v>1</v>
      </c>
      <c r="J8" s="167">
        <v>39</v>
      </c>
      <c r="K8" s="186">
        <v>996</v>
      </c>
      <c r="L8" s="186">
        <v>99</v>
      </c>
      <c r="M8" s="160">
        <f t="shared" si="1"/>
        <v>2</v>
      </c>
      <c r="N8" s="186">
        <v>1608</v>
      </c>
      <c r="O8" s="160">
        <f t="shared" si="2"/>
        <v>1</v>
      </c>
      <c r="P8" s="186">
        <v>1020</v>
      </c>
      <c r="Q8" s="167" t="s">
        <v>210</v>
      </c>
      <c r="R8" s="167"/>
      <c r="S8" s="5">
        <f t="shared" si="3"/>
        <v>0</v>
      </c>
      <c r="T8" s="167"/>
      <c r="U8" s="162">
        <f t="shared" si="4"/>
        <v>0</v>
      </c>
      <c r="V8" s="188">
        <v>41026</v>
      </c>
      <c r="W8" s="163">
        <f t="shared" si="5"/>
        <v>5.28</v>
      </c>
      <c r="X8" s="162">
        <f t="shared" si="20"/>
        <v>1</v>
      </c>
      <c r="Y8" s="188">
        <v>11857</v>
      </c>
      <c r="Z8" s="160">
        <f t="shared" si="6"/>
        <v>1</v>
      </c>
      <c r="AA8" s="186">
        <v>100</v>
      </c>
      <c r="AB8" s="160">
        <f t="shared" si="7"/>
        <v>2</v>
      </c>
      <c r="AC8" s="186">
        <v>100</v>
      </c>
      <c r="AD8" s="160">
        <f t="shared" si="8"/>
        <v>2</v>
      </c>
      <c r="AE8" s="188">
        <v>8962</v>
      </c>
      <c r="AF8" s="163">
        <f t="shared" si="9"/>
        <v>8.9979919678714868</v>
      </c>
      <c r="AG8" s="162">
        <f t="shared" si="10"/>
        <v>2</v>
      </c>
      <c r="AH8" s="188">
        <v>9112</v>
      </c>
      <c r="AI8" s="164">
        <f t="shared" si="11"/>
        <v>11.989473684210527</v>
      </c>
      <c r="AJ8" s="162">
        <f t="shared" si="12"/>
        <v>2</v>
      </c>
      <c r="AK8" s="188">
        <v>3489</v>
      </c>
      <c r="AL8" s="164">
        <f t="shared" si="13"/>
        <v>54.515625</v>
      </c>
      <c r="AM8" s="5">
        <f t="shared" si="14"/>
        <v>3</v>
      </c>
      <c r="AN8" s="107">
        <f t="shared" si="15"/>
        <v>17</v>
      </c>
      <c r="AO8" s="107">
        <f t="shared" si="16"/>
        <v>94</v>
      </c>
      <c r="AP8" s="171" t="str">
        <f t="shared" si="17"/>
        <v>нет</v>
      </c>
      <c r="AQ8" s="171" t="str">
        <f t="shared" si="18"/>
        <v>нет</v>
      </c>
      <c r="AR8" s="171" t="str">
        <f t="shared" si="19"/>
        <v>нет</v>
      </c>
    </row>
    <row r="9" spans="1:44" ht="30" customHeight="1">
      <c r="A9" s="12">
        <v>40</v>
      </c>
      <c r="B9" s="166" t="s">
        <v>194</v>
      </c>
      <c r="C9" s="3">
        <v>59</v>
      </c>
      <c r="D9" s="165">
        <v>30</v>
      </c>
      <c r="E9" s="4">
        <v>155</v>
      </c>
      <c r="F9" s="4">
        <v>743</v>
      </c>
      <c r="G9" s="240">
        <v>743</v>
      </c>
      <c r="H9" s="3">
        <v>745</v>
      </c>
      <c r="I9" s="159">
        <f t="shared" si="0"/>
        <v>1</v>
      </c>
      <c r="J9" s="184">
        <v>30</v>
      </c>
      <c r="K9" s="3">
        <v>716</v>
      </c>
      <c r="L9" s="3">
        <v>98</v>
      </c>
      <c r="M9" s="160">
        <f t="shared" si="1"/>
        <v>2</v>
      </c>
      <c r="N9" s="3">
        <v>482</v>
      </c>
      <c r="O9" s="160">
        <f t="shared" si="2"/>
        <v>1</v>
      </c>
      <c r="P9" s="3">
        <v>803</v>
      </c>
      <c r="Q9" s="248" t="s">
        <v>210</v>
      </c>
      <c r="R9" s="184"/>
      <c r="S9" s="5">
        <f t="shared" si="3"/>
        <v>0</v>
      </c>
      <c r="T9" s="184"/>
      <c r="U9" s="162">
        <f t="shared" si="4"/>
        <v>0</v>
      </c>
      <c r="V9" s="3">
        <v>28349</v>
      </c>
      <c r="W9" s="163">
        <f t="shared" si="5"/>
        <v>3.7</v>
      </c>
      <c r="X9" s="162">
        <f t="shared" si="20"/>
        <v>1</v>
      </c>
      <c r="Y9" s="3">
        <v>10201</v>
      </c>
      <c r="Z9" s="160">
        <f t="shared" si="6"/>
        <v>1</v>
      </c>
      <c r="AA9" s="3">
        <v>100</v>
      </c>
      <c r="AB9" s="160">
        <f t="shared" si="7"/>
        <v>2</v>
      </c>
      <c r="AC9" s="3">
        <v>100</v>
      </c>
      <c r="AD9" s="160">
        <f t="shared" si="8"/>
        <v>2</v>
      </c>
      <c r="AE9" s="3">
        <v>6827</v>
      </c>
      <c r="AF9" s="163">
        <f t="shared" si="9"/>
        <v>9.5349162011173192</v>
      </c>
      <c r="AG9" s="162">
        <f t="shared" si="10"/>
        <v>2</v>
      </c>
      <c r="AH9" s="3">
        <v>10842</v>
      </c>
      <c r="AI9" s="164">
        <f t="shared" si="11"/>
        <v>14.553020134228188</v>
      </c>
      <c r="AJ9" s="162">
        <f t="shared" si="12"/>
        <v>2</v>
      </c>
      <c r="AK9" s="3">
        <v>2680</v>
      </c>
      <c r="AL9" s="164">
        <f t="shared" si="13"/>
        <v>45.423728813559322</v>
      </c>
      <c r="AM9" s="5">
        <f t="shared" si="14"/>
        <v>3</v>
      </c>
      <c r="AN9" s="107">
        <f t="shared" si="15"/>
        <v>17</v>
      </c>
      <c r="AO9" s="107">
        <f t="shared" si="16"/>
        <v>94</v>
      </c>
      <c r="AP9" s="171" t="str">
        <f t="shared" si="17"/>
        <v>нет</v>
      </c>
      <c r="AQ9" s="171" t="str">
        <f t="shared" si="18"/>
        <v>нет</v>
      </c>
      <c r="AR9" s="171" t="str">
        <f t="shared" si="19"/>
        <v>нет</v>
      </c>
    </row>
    <row r="10" spans="1:44" ht="30" customHeight="1">
      <c r="A10" s="12">
        <v>41</v>
      </c>
      <c r="B10" s="166" t="s">
        <v>195</v>
      </c>
      <c r="C10" s="3">
        <v>60</v>
      </c>
      <c r="D10" s="165">
        <v>32</v>
      </c>
      <c r="E10" s="4">
        <v>127</v>
      </c>
      <c r="F10" s="4">
        <v>605</v>
      </c>
      <c r="G10" s="240">
        <v>605</v>
      </c>
      <c r="H10" s="3">
        <v>607</v>
      </c>
      <c r="I10" s="159">
        <f t="shared" si="0"/>
        <v>1</v>
      </c>
      <c r="J10" s="184">
        <v>29</v>
      </c>
      <c r="K10" s="3">
        <v>591</v>
      </c>
      <c r="L10" s="3">
        <v>100</v>
      </c>
      <c r="M10" s="160">
        <f t="shared" si="1"/>
        <v>2</v>
      </c>
      <c r="N10" s="3">
        <v>467</v>
      </c>
      <c r="O10" s="160">
        <f t="shared" si="2"/>
        <v>1</v>
      </c>
      <c r="P10" s="3">
        <v>810</v>
      </c>
      <c r="Q10" s="248" t="s">
        <v>210</v>
      </c>
      <c r="R10" s="184"/>
      <c r="S10" s="5">
        <f t="shared" si="3"/>
        <v>0</v>
      </c>
      <c r="T10" s="184"/>
      <c r="U10" s="162">
        <f t="shared" si="4"/>
        <v>0</v>
      </c>
      <c r="V10" s="3">
        <v>22756</v>
      </c>
      <c r="W10" s="163">
        <f t="shared" si="5"/>
        <v>3.65</v>
      </c>
      <c r="X10" s="162">
        <f t="shared" si="20"/>
        <v>1</v>
      </c>
      <c r="Y10" s="3">
        <v>10535</v>
      </c>
      <c r="Z10" s="160">
        <f t="shared" si="6"/>
        <v>1</v>
      </c>
      <c r="AA10" s="3">
        <v>99</v>
      </c>
      <c r="AB10" s="160">
        <f t="shared" si="7"/>
        <v>2</v>
      </c>
      <c r="AC10" s="3">
        <v>100</v>
      </c>
      <c r="AD10" s="160">
        <f t="shared" si="8"/>
        <v>2</v>
      </c>
      <c r="AE10" s="3">
        <v>3664</v>
      </c>
      <c r="AF10" s="163">
        <f t="shared" si="9"/>
        <v>6.1996615905245349</v>
      </c>
      <c r="AG10" s="162">
        <f t="shared" si="10"/>
        <v>2</v>
      </c>
      <c r="AH10" s="3">
        <v>7384</v>
      </c>
      <c r="AI10" s="164">
        <f t="shared" si="11"/>
        <v>12.164744645799011</v>
      </c>
      <c r="AJ10" s="162">
        <f t="shared" si="12"/>
        <v>2</v>
      </c>
      <c r="AK10" s="3">
        <v>1575</v>
      </c>
      <c r="AL10" s="164">
        <f t="shared" si="13"/>
        <v>26.25</v>
      </c>
      <c r="AM10" s="5">
        <f t="shared" si="14"/>
        <v>3</v>
      </c>
      <c r="AN10" s="107">
        <f t="shared" si="15"/>
        <v>17</v>
      </c>
      <c r="AO10" s="107">
        <f t="shared" si="16"/>
        <v>94</v>
      </c>
      <c r="AP10" s="171" t="str">
        <f t="shared" si="17"/>
        <v>нет</v>
      </c>
      <c r="AQ10" s="171" t="str">
        <f t="shared" si="18"/>
        <v>нет</v>
      </c>
      <c r="AR10" s="171" t="str">
        <f t="shared" si="19"/>
        <v>нет</v>
      </c>
    </row>
    <row r="11" spans="1:44" s="8" customFormat="1" ht="30" customHeight="1">
      <c r="A11" s="12">
        <v>49</v>
      </c>
      <c r="B11" s="166" t="s">
        <v>231</v>
      </c>
      <c r="C11" s="228">
        <v>63</v>
      </c>
      <c r="D11" s="165">
        <v>31</v>
      </c>
      <c r="E11" s="79">
        <v>164</v>
      </c>
      <c r="F11" s="79">
        <v>768</v>
      </c>
      <c r="G11" s="86">
        <v>768</v>
      </c>
      <c r="H11" s="228">
        <v>773</v>
      </c>
      <c r="I11" s="5">
        <f t="shared" si="0"/>
        <v>1</v>
      </c>
      <c r="J11" s="228">
        <v>31</v>
      </c>
      <c r="K11" s="228">
        <v>839</v>
      </c>
      <c r="L11" s="228">
        <v>96</v>
      </c>
      <c r="M11" s="5">
        <f t="shared" si="1"/>
        <v>2</v>
      </c>
      <c r="N11" s="246">
        <v>905</v>
      </c>
      <c r="O11" s="5">
        <f t="shared" si="2"/>
        <v>1</v>
      </c>
      <c r="P11" s="246">
        <v>880</v>
      </c>
      <c r="Q11" s="145" t="s">
        <v>210</v>
      </c>
      <c r="R11" s="234"/>
      <c r="S11" s="5"/>
      <c r="T11" s="234"/>
      <c r="U11" s="5">
        <f t="shared" si="4"/>
        <v>0</v>
      </c>
      <c r="V11" s="246">
        <v>23076</v>
      </c>
      <c r="W11" s="6">
        <f t="shared" si="5"/>
        <v>2.91</v>
      </c>
      <c r="X11" s="5">
        <f t="shared" si="20"/>
        <v>1</v>
      </c>
      <c r="Y11" s="246">
        <v>14637</v>
      </c>
      <c r="Z11" s="5">
        <f t="shared" si="6"/>
        <v>1</v>
      </c>
      <c r="AA11" s="246">
        <v>98</v>
      </c>
      <c r="AB11" s="5">
        <f t="shared" si="7"/>
        <v>2</v>
      </c>
      <c r="AC11" s="246">
        <v>92</v>
      </c>
      <c r="AD11" s="5">
        <f t="shared" si="8"/>
        <v>2</v>
      </c>
      <c r="AE11" s="246">
        <v>4687</v>
      </c>
      <c r="AF11" s="6">
        <f t="shared" si="9"/>
        <v>5.5864123957091776</v>
      </c>
      <c r="AG11" s="5">
        <f t="shared" si="10"/>
        <v>2</v>
      </c>
      <c r="AH11" s="246">
        <v>3848</v>
      </c>
      <c r="AI11" s="7">
        <f t="shared" si="11"/>
        <v>4.9780077619663645</v>
      </c>
      <c r="AJ11" s="5">
        <f t="shared" si="12"/>
        <v>2</v>
      </c>
      <c r="AK11" s="246">
        <v>2182</v>
      </c>
      <c r="AL11" s="7">
        <f t="shared" si="13"/>
        <v>34.634920634920633</v>
      </c>
      <c r="AM11" s="5">
        <f t="shared" si="14"/>
        <v>3</v>
      </c>
      <c r="AN11" s="107">
        <f t="shared" si="15"/>
        <v>17</v>
      </c>
      <c r="AO11" s="107">
        <f t="shared" si="16"/>
        <v>94</v>
      </c>
      <c r="AP11" s="104" t="str">
        <f t="shared" si="17"/>
        <v>нет</v>
      </c>
      <c r="AQ11" s="104" t="str">
        <f t="shared" si="18"/>
        <v>нет</v>
      </c>
      <c r="AR11" s="104" t="str">
        <f t="shared" si="19"/>
        <v>нет</v>
      </c>
    </row>
    <row r="12" spans="1:44" s="8" customFormat="1" ht="30" customHeight="1">
      <c r="A12" s="12">
        <v>57</v>
      </c>
      <c r="B12" s="166" t="s">
        <v>37</v>
      </c>
      <c r="C12" s="78">
        <v>46</v>
      </c>
      <c r="D12" s="165">
        <v>23</v>
      </c>
      <c r="E12" s="79">
        <v>133</v>
      </c>
      <c r="F12" s="79">
        <v>586</v>
      </c>
      <c r="G12" s="86">
        <v>590</v>
      </c>
      <c r="H12" s="78">
        <v>588</v>
      </c>
      <c r="I12" s="5">
        <f t="shared" si="0"/>
        <v>1</v>
      </c>
      <c r="J12" s="78">
        <v>23</v>
      </c>
      <c r="K12" s="78">
        <v>768</v>
      </c>
      <c r="L12" s="78">
        <v>100</v>
      </c>
      <c r="M12" s="5">
        <f t="shared" si="1"/>
        <v>2</v>
      </c>
      <c r="N12" s="78">
        <v>672</v>
      </c>
      <c r="O12" s="5">
        <f t="shared" si="2"/>
        <v>1</v>
      </c>
      <c r="P12" s="78">
        <v>650</v>
      </c>
      <c r="Q12" s="145" t="s">
        <v>210</v>
      </c>
      <c r="R12" s="185"/>
      <c r="S12" s="5">
        <f t="shared" ref="S12:S20" si="21">IF(R12&gt;=90,2,IF(R12&gt;=80,1,0))</f>
        <v>0</v>
      </c>
      <c r="T12" s="185"/>
      <c r="U12" s="5">
        <f t="shared" si="4"/>
        <v>0</v>
      </c>
      <c r="V12" s="78">
        <v>16942</v>
      </c>
      <c r="W12" s="6">
        <f t="shared" si="5"/>
        <v>2.86</v>
      </c>
      <c r="X12" s="5">
        <f t="shared" si="20"/>
        <v>1</v>
      </c>
      <c r="Y12" s="78">
        <v>9907</v>
      </c>
      <c r="Z12" s="5">
        <f t="shared" si="6"/>
        <v>1</v>
      </c>
      <c r="AA12" s="78">
        <v>100</v>
      </c>
      <c r="AB12" s="5">
        <f t="shared" si="7"/>
        <v>2</v>
      </c>
      <c r="AC12" s="78">
        <v>100</v>
      </c>
      <c r="AD12" s="5">
        <f t="shared" si="8"/>
        <v>2</v>
      </c>
      <c r="AE12" s="78">
        <v>8234</v>
      </c>
      <c r="AF12" s="6">
        <f t="shared" si="9"/>
        <v>10.721354166666666</v>
      </c>
      <c r="AG12" s="5">
        <f t="shared" si="10"/>
        <v>2</v>
      </c>
      <c r="AH12" s="78">
        <v>7200</v>
      </c>
      <c r="AI12" s="7">
        <f>ROUND(AH12/H12,0)</f>
        <v>12</v>
      </c>
      <c r="AJ12" s="5">
        <f t="shared" si="12"/>
        <v>2</v>
      </c>
      <c r="AK12" s="78">
        <v>2450</v>
      </c>
      <c r="AL12" s="7">
        <f t="shared" si="13"/>
        <v>53.260869565217391</v>
      </c>
      <c r="AM12" s="5">
        <f t="shared" si="14"/>
        <v>3</v>
      </c>
      <c r="AN12" s="107">
        <f t="shared" si="15"/>
        <v>17</v>
      </c>
      <c r="AO12" s="107">
        <f t="shared" si="16"/>
        <v>94</v>
      </c>
      <c r="AP12" s="104" t="str">
        <f t="shared" si="17"/>
        <v>нет</v>
      </c>
      <c r="AQ12" s="104" t="str">
        <f t="shared" si="18"/>
        <v>нет</v>
      </c>
      <c r="AR12" s="104" t="str">
        <f t="shared" si="19"/>
        <v>нет</v>
      </c>
    </row>
    <row r="13" spans="1:44" s="8" customFormat="1" ht="30" customHeight="1">
      <c r="A13" s="12">
        <v>58</v>
      </c>
      <c r="B13" s="166" t="s">
        <v>39</v>
      </c>
      <c r="C13" s="78">
        <v>22</v>
      </c>
      <c r="D13" s="165">
        <v>11</v>
      </c>
      <c r="E13" s="79">
        <v>52</v>
      </c>
      <c r="F13" s="79">
        <v>266</v>
      </c>
      <c r="G13" s="86">
        <v>266</v>
      </c>
      <c r="H13" s="78">
        <v>268</v>
      </c>
      <c r="I13" s="5">
        <f t="shared" si="0"/>
        <v>1</v>
      </c>
      <c r="J13" s="78">
        <v>11</v>
      </c>
      <c r="K13" s="78">
        <v>278</v>
      </c>
      <c r="L13" s="78">
        <v>100</v>
      </c>
      <c r="M13" s="5">
        <f t="shared" si="1"/>
        <v>2</v>
      </c>
      <c r="N13" s="78">
        <v>202</v>
      </c>
      <c r="O13" s="5">
        <f t="shared" si="2"/>
        <v>1</v>
      </c>
      <c r="P13" s="78">
        <v>318</v>
      </c>
      <c r="Q13" s="145" t="s">
        <v>210</v>
      </c>
      <c r="R13" s="185"/>
      <c r="S13" s="5">
        <f t="shared" si="21"/>
        <v>0</v>
      </c>
      <c r="T13" s="185"/>
      <c r="U13" s="5">
        <f t="shared" si="4"/>
        <v>0</v>
      </c>
      <c r="V13" s="78">
        <v>9008</v>
      </c>
      <c r="W13" s="6">
        <f t="shared" si="5"/>
        <v>3.21</v>
      </c>
      <c r="X13" s="5">
        <f t="shared" si="20"/>
        <v>1</v>
      </c>
      <c r="Y13" s="78">
        <v>4066</v>
      </c>
      <c r="Z13" s="5">
        <f t="shared" si="6"/>
        <v>1</v>
      </c>
      <c r="AA13" s="78">
        <v>100</v>
      </c>
      <c r="AB13" s="5">
        <f t="shared" si="7"/>
        <v>2</v>
      </c>
      <c r="AC13" s="78">
        <v>100</v>
      </c>
      <c r="AD13" s="5">
        <f t="shared" si="8"/>
        <v>2</v>
      </c>
      <c r="AE13" s="78">
        <v>2235</v>
      </c>
      <c r="AF13" s="6">
        <f t="shared" si="9"/>
        <v>8.0395683453237403</v>
      </c>
      <c r="AG13" s="5">
        <f t="shared" si="10"/>
        <v>2</v>
      </c>
      <c r="AH13" s="78">
        <v>2190</v>
      </c>
      <c r="AI13" s="7">
        <f>ROUND(AH13/H13,0)</f>
        <v>8</v>
      </c>
      <c r="AJ13" s="5">
        <f t="shared" si="12"/>
        <v>2</v>
      </c>
      <c r="AK13" s="78">
        <v>714</v>
      </c>
      <c r="AL13" s="7">
        <f t="shared" si="13"/>
        <v>32.454545454545453</v>
      </c>
      <c r="AM13" s="5">
        <f t="shared" si="14"/>
        <v>3</v>
      </c>
      <c r="AN13" s="107">
        <f t="shared" si="15"/>
        <v>17</v>
      </c>
      <c r="AO13" s="107">
        <f t="shared" si="16"/>
        <v>94</v>
      </c>
      <c r="AP13" s="104" t="str">
        <f t="shared" si="17"/>
        <v>нет</v>
      </c>
      <c r="AQ13" s="104" t="str">
        <f t="shared" si="18"/>
        <v>нет</v>
      </c>
      <c r="AR13" s="104" t="str">
        <f t="shared" si="19"/>
        <v>нет</v>
      </c>
    </row>
    <row r="14" spans="1:44" s="8" customFormat="1" ht="30" customHeight="1">
      <c r="A14" s="12">
        <v>59</v>
      </c>
      <c r="B14" s="166" t="s">
        <v>40</v>
      </c>
      <c r="C14" s="78">
        <v>25</v>
      </c>
      <c r="D14" s="165">
        <v>11</v>
      </c>
      <c r="E14" s="79">
        <v>31</v>
      </c>
      <c r="F14" s="79">
        <v>173</v>
      </c>
      <c r="G14" s="86">
        <v>172</v>
      </c>
      <c r="H14" s="78">
        <v>173</v>
      </c>
      <c r="I14" s="5">
        <f t="shared" si="0"/>
        <v>1</v>
      </c>
      <c r="J14" s="78">
        <v>13</v>
      </c>
      <c r="K14" s="78">
        <v>226</v>
      </c>
      <c r="L14" s="78">
        <v>100</v>
      </c>
      <c r="M14" s="5">
        <f t="shared" si="1"/>
        <v>2</v>
      </c>
      <c r="N14" s="78">
        <v>399</v>
      </c>
      <c r="O14" s="5">
        <f t="shared" si="2"/>
        <v>1</v>
      </c>
      <c r="P14" s="78">
        <v>350</v>
      </c>
      <c r="Q14" s="145" t="s">
        <v>210</v>
      </c>
      <c r="R14" s="185"/>
      <c r="S14" s="5">
        <f t="shared" si="21"/>
        <v>0</v>
      </c>
      <c r="T14" s="185"/>
      <c r="U14" s="5">
        <f t="shared" si="4"/>
        <v>0</v>
      </c>
      <c r="V14" s="78">
        <v>6362</v>
      </c>
      <c r="W14" s="6">
        <f t="shared" si="5"/>
        <v>3.45</v>
      </c>
      <c r="X14" s="5">
        <f t="shared" si="20"/>
        <v>1</v>
      </c>
      <c r="Y14" s="78">
        <v>2962</v>
      </c>
      <c r="Z14" s="5">
        <f t="shared" si="6"/>
        <v>1</v>
      </c>
      <c r="AA14" s="78">
        <v>100</v>
      </c>
      <c r="AB14" s="5">
        <f t="shared" si="7"/>
        <v>2</v>
      </c>
      <c r="AC14" s="78">
        <v>100</v>
      </c>
      <c r="AD14" s="5">
        <f t="shared" si="8"/>
        <v>2</v>
      </c>
      <c r="AE14" s="78">
        <v>1549</v>
      </c>
      <c r="AF14" s="6">
        <f t="shared" si="9"/>
        <v>6.8539823008849554</v>
      </c>
      <c r="AG14" s="5">
        <f t="shared" si="10"/>
        <v>2</v>
      </c>
      <c r="AH14" s="78">
        <v>1095</v>
      </c>
      <c r="AI14" s="7">
        <f>ROUND(AH14/H14,0)</f>
        <v>6</v>
      </c>
      <c r="AJ14" s="5">
        <f t="shared" si="12"/>
        <v>2</v>
      </c>
      <c r="AK14" s="78">
        <v>1009</v>
      </c>
      <c r="AL14" s="7">
        <f t="shared" si="13"/>
        <v>40.36</v>
      </c>
      <c r="AM14" s="5">
        <f t="shared" si="14"/>
        <v>3</v>
      </c>
      <c r="AN14" s="107">
        <f t="shared" si="15"/>
        <v>17</v>
      </c>
      <c r="AO14" s="107">
        <f t="shared" si="16"/>
        <v>94</v>
      </c>
      <c r="AP14" s="104" t="str">
        <f t="shared" si="17"/>
        <v>нет</v>
      </c>
      <c r="AQ14" s="104" t="str">
        <f t="shared" si="18"/>
        <v>нет</v>
      </c>
      <c r="AR14" s="104" t="str">
        <f t="shared" si="19"/>
        <v>нет</v>
      </c>
    </row>
    <row r="15" spans="1:44" s="8" customFormat="1" ht="30" customHeight="1">
      <c r="A15" s="12">
        <v>60</v>
      </c>
      <c r="B15" s="166" t="s">
        <v>43</v>
      </c>
      <c r="C15" s="78">
        <v>22</v>
      </c>
      <c r="D15" s="165">
        <v>11</v>
      </c>
      <c r="E15" s="79">
        <v>26</v>
      </c>
      <c r="F15" s="79">
        <v>130</v>
      </c>
      <c r="G15" s="86">
        <v>129</v>
      </c>
      <c r="H15" s="78">
        <v>132</v>
      </c>
      <c r="I15" s="5">
        <f t="shared" si="0"/>
        <v>1</v>
      </c>
      <c r="J15" s="78">
        <v>11</v>
      </c>
      <c r="K15" s="78">
        <v>119</v>
      </c>
      <c r="L15" s="78">
        <v>99</v>
      </c>
      <c r="M15" s="5">
        <f t="shared" si="1"/>
        <v>2</v>
      </c>
      <c r="N15" s="78">
        <v>325</v>
      </c>
      <c r="O15" s="5">
        <f t="shared" si="2"/>
        <v>1</v>
      </c>
      <c r="P15" s="78">
        <v>315</v>
      </c>
      <c r="Q15" s="145" t="s">
        <v>210</v>
      </c>
      <c r="R15" s="185"/>
      <c r="S15" s="5">
        <f t="shared" si="21"/>
        <v>0</v>
      </c>
      <c r="T15" s="185"/>
      <c r="U15" s="5">
        <f t="shared" si="4"/>
        <v>0</v>
      </c>
      <c r="V15" s="78">
        <v>5796</v>
      </c>
      <c r="W15" s="6">
        <f t="shared" si="5"/>
        <v>4.21</v>
      </c>
      <c r="X15" s="5">
        <f t="shared" si="20"/>
        <v>1</v>
      </c>
      <c r="Y15" s="78">
        <v>2787</v>
      </c>
      <c r="Z15" s="5">
        <f t="shared" si="6"/>
        <v>1</v>
      </c>
      <c r="AA15" s="78">
        <v>99</v>
      </c>
      <c r="AB15" s="5">
        <f t="shared" si="7"/>
        <v>2</v>
      </c>
      <c r="AC15" s="78">
        <v>99</v>
      </c>
      <c r="AD15" s="5">
        <f t="shared" si="8"/>
        <v>2</v>
      </c>
      <c r="AE15" s="78">
        <v>1173</v>
      </c>
      <c r="AF15" s="6">
        <f t="shared" si="9"/>
        <v>9.8571428571428577</v>
      </c>
      <c r="AG15" s="5">
        <f t="shared" si="10"/>
        <v>2</v>
      </c>
      <c r="AH15" s="78">
        <v>2090</v>
      </c>
      <c r="AI15" s="7">
        <f>ROUND(AH15/H15,0)</f>
        <v>16</v>
      </c>
      <c r="AJ15" s="5">
        <f t="shared" si="12"/>
        <v>2</v>
      </c>
      <c r="AK15" s="78">
        <v>996</v>
      </c>
      <c r="AL15" s="7">
        <f t="shared" si="13"/>
        <v>45.272727272727273</v>
      </c>
      <c r="AM15" s="5">
        <f t="shared" si="14"/>
        <v>3</v>
      </c>
      <c r="AN15" s="107">
        <f t="shared" si="15"/>
        <v>17</v>
      </c>
      <c r="AO15" s="107">
        <f t="shared" si="16"/>
        <v>94</v>
      </c>
      <c r="AP15" s="104" t="str">
        <f t="shared" si="17"/>
        <v>нет</v>
      </c>
      <c r="AQ15" s="104" t="str">
        <f t="shared" si="18"/>
        <v>нет</v>
      </c>
      <c r="AR15" s="104" t="str">
        <f t="shared" si="19"/>
        <v>нет</v>
      </c>
    </row>
    <row r="16" spans="1:44" s="48" customFormat="1" ht="30" customHeight="1">
      <c r="A16" s="12">
        <v>107</v>
      </c>
      <c r="B16" s="223" t="s">
        <v>92</v>
      </c>
      <c r="C16" s="231">
        <v>58</v>
      </c>
      <c r="D16" s="165">
        <v>40</v>
      </c>
      <c r="E16" s="79">
        <v>248</v>
      </c>
      <c r="F16" s="79">
        <v>1134</v>
      </c>
      <c r="G16" s="243">
        <v>1140</v>
      </c>
      <c r="H16" s="231">
        <v>1150</v>
      </c>
      <c r="I16" s="5">
        <f t="shared" si="0"/>
        <v>1</v>
      </c>
      <c r="J16" s="231">
        <v>44</v>
      </c>
      <c r="K16" s="231">
        <v>1068</v>
      </c>
      <c r="L16" s="231">
        <v>90</v>
      </c>
      <c r="M16" s="5">
        <f t="shared" si="1"/>
        <v>2</v>
      </c>
      <c r="N16" s="231">
        <v>763</v>
      </c>
      <c r="O16" s="5">
        <f t="shared" si="2"/>
        <v>1</v>
      </c>
      <c r="P16" s="231">
        <v>1347</v>
      </c>
      <c r="Q16" s="145" t="s">
        <v>210</v>
      </c>
      <c r="R16" s="179"/>
      <c r="S16" s="5">
        <f t="shared" si="21"/>
        <v>0</v>
      </c>
      <c r="T16" s="179"/>
      <c r="U16" s="5">
        <f t="shared" si="4"/>
        <v>0</v>
      </c>
      <c r="V16" s="231">
        <v>33839</v>
      </c>
      <c r="W16" s="6">
        <f t="shared" si="5"/>
        <v>2.89</v>
      </c>
      <c r="X16" s="5">
        <f>IF(V16/(H16-E16)/13&gt;=5/2,1,0)</f>
        <v>1</v>
      </c>
      <c r="Y16" s="231">
        <v>16804</v>
      </c>
      <c r="Z16" s="5">
        <f t="shared" si="6"/>
        <v>1</v>
      </c>
      <c r="AA16" s="231">
        <v>91</v>
      </c>
      <c r="AB16" s="5">
        <f t="shared" si="7"/>
        <v>2</v>
      </c>
      <c r="AC16" s="231">
        <v>87</v>
      </c>
      <c r="AD16" s="5">
        <f t="shared" si="8"/>
        <v>1</v>
      </c>
      <c r="AE16" s="231">
        <v>14946</v>
      </c>
      <c r="AF16" s="6">
        <f t="shared" si="9"/>
        <v>13.99438202247191</v>
      </c>
      <c r="AG16" s="5">
        <f t="shared" si="10"/>
        <v>3</v>
      </c>
      <c r="AH16" s="231">
        <v>6363</v>
      </c>
      <c r="AI16" s="7">
        <f t="shared" ref="AI16:AI23" si="22">AH16/H16</f>
        <v>5.5330434782608693</v>
      </c>
      <c r="AJ16" s="5">
        <f t="shared" si="12"/>
        <v>2</v>
      </c>
      <c r="AK16" s="231">
        <v>3372</v>
      </c>
      <c r="AL16" s="7">
        <f t="shared" si="13"/>
        <v>58.137931034482762</v>
      </c>
      <c r="AM16" s="5">
        <f t="shared" si="14"/>
        <v>3</v>
      </c>
      <c r="AN16" s="107">
        <f t="shared" si="15"/>
        <v>17</v>
      </c>
      <c r="AO16" s="108">
        <f t="shared" si="16"/>
        <v>94</v>
      </c>
      <c r="AP16" s="104" t="str">
        <f t="shared" si="17"/>
        <v>нет</v>
      </c>
      <c r="AQ16" s="104" t="str">
        <f t="shared" si="18"/>
        <v>нет</v>
      </c>
      <c r="AR16" s="104" t="str">
        <f t="shared" si="19"/>
        <v>нет</v>
      </c>
    </row>
    <row r="17" spans="1:44" s="48" customFormat="1" ht="30" customHeight="1">
      <c r="A17" s="12">
        <v>108</v>
      </c>
      <c r="B17" s="223" t="s">
        <v>104</v>
      </c>
      <c r="C17" s="231">
        <v>38</v>
      </c>
      <c r="D17" s="165">
        <v>22</v>
      </c>
      <c r="E17" s="79">
        <v>151</v>
      </c>
      <c r="F17" s="79">
        <v>630</v>
      </c>
      <c r="G17" s="243">
        <v>631</v>
      </c>
      <c r="H17" s="231">
        <v>631</v>
      </c>
      <c r="I17" s="5">
        <f t="shared" si="0"/>
        <v>1</v>
      </c>
      <c r="J17" s="231">
        <v>22</v>
      </c>
      <c r="K17" s="231">
        <v>868</v>
      </c>
      <c r="L17" s="231">
        <v>96</v>
      </c>
      <c r="M17" s="5">
        <f t="shared" si="1"/>
        <v>2</v>
      </c>
      <c r="N17" s="231">
        <v>404</v>
      </c>
      <c r="O17" s="5">
        <f t="shared" si="2"/>
        <v>1</v>
      </c>
      <c r="P17" s="231">
        <v>640</v>
      </c>
      <c r="Q17" s="248" t="s">
        <v>210</v>
      </c>
      <c r="R17" s="179"/>
      <c r="S17" s="5">
        <f t="shared" si="21"/>
        <v>0</v>
      </c>
      <c r="T17" s="179"/>
      <c r="U17" s="5">
        <f t="shared" si="4"/>
        <v>0</v>
      </c>
      <c r="V17" s="231">
        <v>17328</v>
      </c>
      <c r="W17" s="6">
        <f t="shared" si="5"/>
        <v>2.78</v>
      </c>
      <c r="X17" s="5">
        <f>IF(V17/(H17-E17)/13&gt;=5/2,1,0)</f>
        <v>1</v>
      </c>
      <c r="Y17" s="231">
        <v>9527</v>
      </c>
      <c r="Z17" s="5">
        <f t="shared" si="6"/>
        <v>1</v>
      </c>
      <c r="AA17" s="231">
        <v>98</v>
      </c>
      <c r="AB17" s="5">
        <f t="shared" si="7"/>
        <v>2</v>
      </c>
      <c r="AC17" s="231">
        <v>97</v>
      </c>
      <c r="AD17" s="5">
        <f t="shared" si="8"/>
        <v>2</v>
      </c>
      <c r="AE17" s="231">
        <v>5924</v>
      </c>
      <c r="AF17" s="6">
        <f t="shared" si="9"/>
        <v>6.8248847926267278</v>
      </c>
      <c r="AG17" s="5">
        <f t="shared" si="10"/>
        <v>2</v>
      </c>
      <c r="AH17" s="231">
        <v>6401</v>
      </c>
      <c r="AI17" s="7">
        <f t="shared" si="22"/>
        <v>10.144215530903328</v>
      </c>
      <c r="AJ17" s="5">
        <f t="shared" si="12"/>
        <v>2</v>
      </c>
      <c r="AK17" s="231">
        <v>2142</v>
      </c>
      <c r="AL17" s="7">
        <f t="shared" si="13"/>
        <v>56.368421052631582</v>
      </c>
      <c r="AM17" s="5">
        <f t="shared" si="14"/>
        <v>3</v>
      </c>
      <c r="AN17" s="107">
        <f t="shared" si="15"/>
        <v>17</v>
      </c>
      <c r="AO17" s="108">
        <f t="shared" si="16"/>
        <v>94</v>
      </c>
      <c r="AP17" s="104" t="str">
        <f t="shared" si="17"/>
        <v>нет</v>
      </c>
      <c r="AQ17" s="104" t="str">
        <f t="shared" si="18"/>
        <v>нет</v>
      </c>
      <c r="AR17" s="104" t="str">
        <f t="shared" si="19"/>
        <v>нет</v>
      </c>
    </row>
    <row r="18" spans="1:44" s="48" customFormat="1" ht="30" customHeight="1">
      <c r="A18" s="12">
        <v>109</v>
      </c>
      <c r="B18" s="223" t="s">
        <v>111</v>
      </c>
      <c r="C18" s="231">
        <v>144</v>
      </c>
      <c r="D18" s="165">
        <v>35</v>
      </c>
      <c r="E18" s="79">
        <v>268</v>
      </c>
      <c r="F18" s="79">
        <v>1115</v>
      </c>
      <c r="G18" s="243">
        <v>1116</v>
      </c>
      <c r="H18" s="231">
        <v>1116</v>
      </c>
      <c r="I18" s="5">
        <f t="shared" si="0"/>
        <v>1</v>
      </c>
      <c r="J18" s="231">
        <v>35</v>
      </c>
      <c r="K18" s="231">
        <v>1813</v>
      </c>
      <c r="L18" s="231">
        <v>97</v>
      </c>
      <c r="M18" s="5">
        <f t="shared" si="1"/>
        <v>2</v>
      </c>
      <c r="N18" s="231">
        <v>1570</v>
      </c>
      <c r="O18" s="5">
        <f t="shared" si="2"/>
        <v>1</v>
      </c>
      <c r="P18" s="231">
        <v>1061</v>
      </c>
      <c r="Q18" s="248" t="s">
        <v>210</v>
      </c>
      <c r="R18" s="179"/>
      <c r="S18" s="5">
        <f t="shared" si="21"/>
        <v>0</v>
      </c>
      <c r="T18" s="179"/>
      <c r="U18" s="5">
        <f t="shared" si="4"/>
        <v>0</v>
      </c>
      <c r="V18" s="231">
        <v>35600</v>
      </c>
      <c r="W18" s="6">
        <f t="shared" si="5"/>
        <v>3.23</v>
      </c>
      <c r="X18" s="5">
        <f>IF(V18/(H18-E18)/13&gt;=5/2,1,0)</f>
        <v>1</v>
      </c>
      <c r="Y18" s="231">
        <v>13702</v>
      </c>
      <c r="Z18" s="5">
        <f t="shared" si="6"/>
        <v>1</v>
      </c>
      <c r="AA18" s="231">
        <v>93</v>
      </c>
      <c r="AB18" s="5">
        <f t="shared" si="7"/>
        <v>2</v>
      </c>
      <c r="AC18" s="231">
        <v>89</v>
      </c>
      <c r="AD18" s="5">
        <f t="shared" si="8"/>
        <v>1</v>
      </c>
      <c r="AE18" s="231">
        <v>26098</v>
      </c>
      <c r="AF18" s="6">
        <f t="shared" si="9"/>
        <v>14.394925537782681</v>
      </c>
      <c r="AG18" s="5">
        <f t="shared" si="10"/>
        <v>3</v>
      </c>
      <c r="AH18" s="231">
        <v>33280</v>
      </c>
      <c r="AI18" s="7">
        <f t="shared" si="22"/>
        <v>29.820788530465951</v>
      </c>
      <c r="AJ18" s="5">
        <f t="shared" si="12"/>
        <v>2</v>
      </c>
      <c r="AK18" s="231">
        <v>4719</v>
      </c>
      <c r="AL18" s="7">
        <f t="shared" si="13"/>
        <v>32.770833333333336</v>
      </c>
      <c r="AM18" s="5">
        <f t="shared" si="14"/>
        <v>3</v>
      </c>
      <c r="AN18" s="107">
        <f t="shared" si="15"/>
        <v>17</v>
      </c>
      <c r="AO18" s="108">
        <f t="shared" si="16"/>
        <v>94</v>
      </c>
      <c r="AP18" s="104" t="str">
        <f t="shared" si="17"/>
        <v>нет</v>
      </c>
      <c r="AQ18" s="104" t="str">
        <f t="shared" si="18"/>
        <v>нет</v>
      </c>
      <c r="AR18" s="104" t="str">
        <f t="shared" si="19"/>
        <v>нет</v>
      </c>
    </row>
    <row r="19" spans="1:44" s="48" customFormat="1" ht="30" customHeight="1">
      <c r="A19" s="12">
        <v>110</v>
      </c>
      <c r="B19" s="158" t="s">
        <v>112</v>
      </c>
      <c r="C19" s="231">
        <v>62</v>
      </c>
      <c r="D19" s="165">
        <v>24</v>
      </c>
      <c r="E19" s="79">
        <v>0</v>
      </c>
      <c r="F19" s="79">
        <v>723</v>
      </c>
      <c r="G19" s="243">
        <v>721</v>
      </c>
      <c r="H19" s="231">
        <v>725</v>
      </c>
      <c r="I19" s="5">
        <f t="shared" si="0"/>
        <v>1</v>
      </c>
      <c r="J19" s="231">
        <v>24</v>
      </c>
      <c r="K19" s="231">
        <v>1074</v>
      </c>
      <c r="L19" s="231">
        <v>99</v>
      </c>
      <c r="M19" s="5">
        <f t="shared" si="1"/>
        <v>2</v>
      </c>
      <c r="N19" s="231">
        <v>1051</v>
      </c>
      <c r="O19" s="5">
        <f t="shared" si="2"/>
        <v>1</v>
      </c>
      <c r="P19" s="231">
        <v>893</v>
      </c>
      <c r="Q19" s="248" t="s">
        <v>210</v>
      </c>
      <c r="R19" s="179"/>
      <c r="S19" s="5">
        <f t="shared" si="21"/>
        <v>0</v>
      </c>
      <c r="T19" s="179"/>
      <c r="U19" s="5">
        <f t="shared" si="4"/>
        <v>0</v>
      </c>
      <c r="V19" s="231">
        <v>31808</v>
      </c>
      <c r="W19" s="6">
        <f t="shared" si="5"/>
        <v>3.37</v>
      </c>
      <c r="X19" s="5">
        <f>IF(V19/(H19-E19)/13&gt;=5/2,1,0)</f>
        <v>1</v>
      </c>
      <c r="Y19" s="231">
        <v>10014</v>
      </c>
      <c r="Z19" s="5">
        <f t="shared" si="6"/>
        <v>1</v>
      </c>
      <c r="AA19" s="231">
        <v>96</v>
      </c>
      <c r="AB19" s="5">
        <f t="shared" si="7"/>
        <v>2</v>
      </c>
      <c r="AC19" s="231">
        <v>82</v>
      </c>
      <c r="AD19" s="5">
        <f t="shared" si="8"/>
        <v>1</v>
      </c>
      <c r="AE19" s="231">
        <v>17079</v>
      </c>
      <c r="AF19" s="6">
        <f t="shared" si="9"/>
        <v>15.902234636871508</v>
      </c>
      <c r="AG19" s="5">
        <f t="shared" si="10"/>
        <v>3</v>
      </c>
      <c r="AH19" s="231">
        <v>29861</v>
      </c>
      <c r="AI19" s="7">
        <f t="shared" si="22"/>
        <v>41.187586206896555</v>
      </c>
      <c r="AJ19" s="5">
        <f t="shared" si="12"/>
        <v>2</v>
      </c>
      <c r="AK19" s="231">
        <v>4083</v>
      </c>
      <c r="AL19" s="7">
        <f t="shared" si="13"/>
        <v>65.854838709677423</v>
      </c>
      <c r="AM19" s="5">
        <f t="shared" si="14"/>
        <v>3</v>
      </c>
      <c r="AN19" s="107">
        <f t="shared" si="15"/>
        <v>17</v>
      </c>
      <c r="AO19" s="108">
        <f t="shared" si="16"/>
        <v>94</v>
      </c>
      <c r="AP19" s="104" t="str">
        <f t="shared" si="17"/>
        <v>нет</v>
      </c>
      <c r="AQ19" s="104" t="str">
        <f t="shared" si="18"/>
        <v>нет</v>
      </c>
      <c r="AR19" s="104" t="str">
        <f t="shared" si="19"/>
        <v>нет</v>
      </c>
    </row>
    <row r="20" spans="1:44" s="48" customFormat="1" ht="30" customHeight="1">
      <c r="A20" s="12">
        <v>144</v>
      </c>
      <c r="B20" s="218" t="s">
        <v>75</v>
      </c>
      <c r="C20" s="78">
        <v>41</v>
      </c>
      <c r="D20" s="165">
        <v>19</v>
      </c>
      <c r="E20" s="79">
        <v>95</v>
      </c>
      <c r="F20" s="79">
        <v>453</v>
      </c>
      <c r="G20" s="241">
        <v>450</v>
      </c>
      <c r="H20" s="78">
        <v>460</v>
      </c>
      <c r="I20" s="5">
        <f t="shared" si="0"/>
        <v>1</v>
      </c>
      <c r="J20" s="78">
        <v>19</v>
      </c>
      <c r="K20" s="78">
        <v>649</v>
      </c>
      <c r="L20" s="78">
        <v>99</v>
      </c>
      <c r="M20" s="5">
        <f t="shared" si="1"/>
        <v>2</v>
      </c>
      <c r="N20" s="78">
        <v>322</v>
      </c>
      <c r="O20" s="5">
        <f t="shared" si="2"/>
        <v>1</v>
      </c>
      <c r="P20" s="78">
        <v>586</v>
      </c>
      <c r="Q20" s="185" t="s">
        <v>210</v>
      </c>
      <c r="R20" s="185"/>
      <c r="S20" s="5">
        <f t="shared" si="21"/>
        <v>0</v>
      </c>
      <c r="T20" s="185"/>
      <c r="U20" s="5">
        <f t="shared" si="4"/>
        <v>0</v>
      </c>
      <c r="V20" s="78">
        <v>15128</v>
      </c>
      <c r="W20" s="6">
        <f t="shared" si="5"/>
        <v>3.19</v>
      </c>
      <c r="X20" s="5">
        <f>IF(V20/(H20-E20)/13&gt;=2.5,1,0)</f>
        <v>1</v>
      </c>
      <c r="Y20" s="78">
        <v>11132</v>
      </c>
      <c r="Z20" s="5">
        <f t="shared" si="6"/>
        <v>1</v>
      </c>
      <c r="AA20" s="78">
        <v>97</v>
      </c>
      <c r="AB20" s="5">
        <f t="shared" si="7"/>
        <v>2</v>
      </c>
      <c r="AC20" s="78">
        <v>98</v>
      </c>
      <c r="AD20" s="5">
        <f t="shared" si="8"/>
        <v>2</v>
      </c>
      <c r="AE20" s="78">
        <v>6620</v>
      </c>
      <c r="AF20" s="6">
        <f t="shared" si="9"/>
        <v>10.200308166409862</v>
      </c>
      <c r="AG20" s="5">
        <f t="shared" si="10"/>
        <v>2</v>
      </c>
      <c r="AH20" s="78">
        <v>2282</v>
      </c>
      <c r="AI20" s="7">
        <f t="shared" si="22"/>
        <v>4.9608695652173909</v>
      </c>
      <c r="AJ20" s="5">
        <f t="shared" si="12"/>
        <v>2</v>
      </c>
      <c r="AK20" s="78">
        <v>1260</v>
      </c>
      <c r="AL20" s="7">
        <f t="shared" si="13"/>
        <v>30.73170731707317</v>
      </c>
      <c r="AM20" s="5">
        <f t="shared" si="14"/>
        <v>3</v>
      </c>
      <c r="AN20" s="107">
        <f t="shared" si="15"/>
        <v>17</v>
      </c>
      <c r="AO20" s="107">
        <f t="shared" si="16"/>
        <v>94</v>
      </c>
      <c r="AP20" s="104" t="str">
        <f t="shared" si="17"/>
        <v>нет</v>
      </c>
      <c r="AQ20" s="104" t="str">
        <f t="shared" si="18"/>
        <v>нет</v>
      </c>
      <c r="AR20" s="104" t="str">
        <f t="shared" si="19"/>
        <v>нет</v>
      </c>
    </row>
    <row r="21" spans="1:44" s="48" customFormat="1" ht="30" customHeight="1">
      <c r="A21" s="12">
        <v>50</v>
      </c>
      <c r="B21" s="166" t="s">
        <v>25</v>
      </c>
      <c r="C21" s="228" t="s">
        <v>335</v>
      </c>
      <c r="D21" s="165">
        <v>11</v>
      </c>
      <c r="E21" s="79">
        <v>18</v>
      </c>
      <c r="F21" s="79">
        <v>94</v>
      </c>
      <c r="G21" s="86">
        <v>95</v>
      </c>
      <c r="H21" s="228" t="s">
        <v>257</v>
      </c>
      <c r="I21" s="5">
        <f t="shared" si="0"/>
        <v>1</v>
      </c>
      <c r="J21" s="228" t="s">
        <v>315</v>
      </c>
      <c r="K21" s="228" t="s">
        <v>544</v>
      </c>
      <c r="L21" s="228" t="s">
        <v>257</v>
      </c>
      <c r="M21" s="5">
        <f t="shared" si="1"/>
        <v>2</v>
      </c>
      <c r="N21" s="246" t="s">
        <v>346</v>
      </c>
      <c r="O21" s="5">
        <f t="shared" si="2"/>
        <v>1</v>
      </c>
      <c r="P21" s="246">
        <v>370</v>
      </c>
      <c r="Q21" s="248" t="s">
        <v>210</v>
      </c>
      <c r="R21" s="185"/>
      <c r="S21" s="5"/>
      <c r="T21" s="185"/>
      <c r="U21" s="5">
        <f t="shared" si="4"/>
        <v>0</v>
      </c>
      <c r="V21" s="246">
        <v>6036</v>
      </c>
      <c r="W21" s="6">
        <f t="shared" si="5"/>
        <v>5.8</v>
      </c>
      <c r="X21" s="94">
        <f>IF(V21/(G21-D21)/13&gt;=1.5,1,0)</f>
        <v>1</v>
      </c>
      <c r="Y21" s="246">
        <v>2432</v>
      </c>
      <c r="Z21" s="94">
        <f>IF(Y21/G21&gt;=3,1,0)</f>
        <v>1</v>
      </c>
      <c r="AA21" s="246" t="s">
        <v>468</v>
      </c>
      <c r="AB21" s="5">
        <f t="shared" si="7"/>
        <v>2</v>
      </c>
      <c r="AC21" s="246" t="s">
        <v>470</v>
      </c>
      <c r="AD21" s="152">
        <f t="shared" si="8"/>
        <v>2</v>
      </c>
      <c r="AE21" s="246" t="s">
        <v>299</v>
      </c>
      <c r="AF21" s="6">
        <f t="shared" si="9"/>
        <v>1.8691588785046728E-2</v>
      </c>
      <c r="AG21" s="5">
        <f t="shared" si="10"/>
        <v>0</v>
      </c>
      <c r="AH21" s="246" t="s">
        <v>273</v>
      </c>
      <c r="AI21" s="7">
        <f t="shared" si="22"/>
        <v>0</v>
      </c>
      <c r="AJ21" s="152">
        <f>AI21/H21</f>
        <v>0</v>
      </c>
      <c r="AK21" s="246" t="s">
        <v>549</v>
      </c>
      <c r="AL21" s="7">
        <f t="shared" si="13"/>
        <v>29.103448275862068</v>
      </c>
      <c r="AM21" s="5">
        <f t="shared" si="14"/>
        <v>3</v>
      </c>
      <c r="AN21" s="107">
        <f t="shared" si="15"/>
        <v>13</v>
      </c>
      <c r="AO21" s="110">
        <f>ROUND(AN21/($AN$2-$AD$2-$AJ$2)*100,0)</f>
        <v>93</v>
      </c>
      <c r="AP21" s="104" t="str">
        <f t="shared" si="17"/>
        <v>нет</v>
      </c>
      <c r="AQ21" s="104" t="str">
        <f t="shared" si="18"/>
        <v>нет</v>
      </c>
      <c r="AR21" s="104" t="str">
        <f t="shared" si="19"/>
        <v>нет</v>
      </c>
    </row>
    <row r="22" spans="1:44" s="48" customFormat="1" ht="30" customHeight="1">
      <c r="A22" s="12">
        <v>15</v>
      </c>
      <c r="B22" s="166" t="s">
        <v>185</v>
      </c>
      <c r="C22" s="186" t="s">
        <v>335</v>
      </c>
      <c r="D22" s="165">
        <v>11</v>
      </c>
      <c r="E22" s="79">
        <v>20</v>
      </c>
      <c r="F22" s="79">
        <v>101</v>
      </c>
      <c r="G22" s="168">
        <v>103</v>
      </c>
      <c r="H22" s="186" t="s">
        <v>339</v>
      </c>
      <c r="I22" s="5">
        <f t="shared" si="0"/>
        <v>1</v>
      </c>
      <c r="J22" s="186" t="s">
        <v>315</v>
      </c>
      <c r="K22" s="186" t="s">
        <v>345</v>
      </c>
      <c r="L22" s="186" t="s">
        <v>256</v>
      </c>
      <c r="M22" s="5">
        <f t="shared" si="1"/>
        <v>2</v>
      </c>
      <c r="N22" s="186" t="s">
        <v>352</v>
      </c>
      <c r="O22" s="5">
        <f t="shared" si="2"/>
        <v>1</v>
      </c>
      <c r="P22" s="186" t="s">
        <v>357</v>
      </c>
      <c r="Q22" s="167" t="s">
        <v>210</v>
      </c>
      <c r="R22" s="167"/>
      <c r="S22" s="5">
        <f t="shared" ref="S22:S48" si="23">IF(R22&gt;=90,2,IF(R22&gt;=80,1,0))</f>
        <v>0</v>
      </c>
      <c r="T22" s="167"/>
      <c r="U22" s="5">
        <f t="shared" si="4"/>
        <v>0</v>
      </c>
      <c r="V22" s="188" t="s">
        <v>363</v>
      </c>
      <c r="W22" s="6">
        <f t="shared" si="5"/>
        <v>7.23</v>
      </c>
      <c r="X22" s="5">
        <f t="shared" ref="X22:X30" si="24">IF(V22/(H22-E22)/13&gt;=2.5,1,0)</f>
        <v>1</v>
      </c>
      <c r="Y22" s="188" t="s">
        <v>369</v>
      </c>
      <c r="Z22" s="5">
        <f t="shared" ref="Z22:Z39" si="25">IF(Y22/H22&gt;=6,1,0)</f>
        <v>1</v>
      </c>
      <c r="AA22" s="186" t="s">
        <v>256</v>
      </c>
      <c r="AB22" s="5">
        <f t="shared" si="7"/>
        <v>2</v>
      </c>
      <c r="AC22" s="186" t="s">
        <v>256</v>
      </c>
      <c r="AD22" s="5">
        <f t="shared" si="8"/>
        <v>2</v>
      </c>
      <c r="AE22" s="188" t="s">
        <v>375</v>
      </c>
      <c r="AF22" s="6">
        <f t="shared" si="9"/>
        <v>5.5153846153846153</v>
      </c>
      <c r="AG22" s="5">
        <f t="shared" si="10"/>
        <v>2</v>
      </c>
      <c r="AH22" s="188" t="s">
        <v>381</v>
      </c>
      <c r="AI22" s="7">
        <f t="shared" si="22"/>
        <v>2.6116504854368934</v>
      </c>
      <c r="AJ22" s="5">
        <f t="shared" ref="AJ22:AJ53" si="26">IF(AI22&gt;=4,2,IF(AI22&gt;1,1,0))</f>
        <v>1</v>
      </c>
      <c r="AK22" s="188" t="s">
        <v>386</v>
      </c>
      <c r="AL22" s="7">
        <f t="shared" si="13"/>
        <v>30.689655172413794</v>
      </c>
      <c r="AM22" s="5">
        <f t="shared" si="14"/>
        <v>3</v>
      </c>
      <c r="AN22" s="107">
        <f t="shared" si="15"/>
        <v>16</v>
      </c>
      <c r="AO22" s="107">
        <f t="shared" ref="AO22:AO39" si="27">ROUND(AN22/$AN$2*100,0)</f>
        <v>89</v>
      </c>
      <c r="AP22" s="104" t="str">
        <f t="shared" si="17"/>
        <v>нет</v>
      </c>
      <c r="AQ22" s="104" t="str">
        <f t="shared" si="18"/>
        <v>нет</v>
      </c>
      <c r="AR22" s="104" t="str">
        <f t="shared" si="19"/>
        <v>нет</v>
      </c>
    </row>
    <row r="23" spans="1:44" s="48" customFormat="1" ht="30" customHeight="1">
      <c r="A23" s="12">
        <v>16</v>
      </c>
      <c r="B23" s="166" t="s">
        <v>180</v>
      </c>
      <c r="C23" s="186" t="s">
        <v>337</v>
      </c>
      <c r="D23" s="165">
        <v>11</v>
      </c>
      <c r="E23" s="79">
        <v>48</v>
      </c>
      <c r="F23" s="79">
        <v>231</v>
      </c>
      <c r="G23" s="168">
        <v>230</v>
      </c>
      <c r="H23" s="186" t="s">
        <v>342</v>
      </c>
      <c r="I23" s="5">
        <f t="shared" si="0"/>
        <v>1</v>
      </c>
      <c r="J23" s="186" t="s">
        <v>349</v>
      </c>
      <c r="K23" s="186" t="s">
        <v>346</v>
      </c>
      <c r="L23" s="186" t="s">
        <v>256</v>
      </c>
      <c r="M23" s="5">
        <f t="shared" si="1"/>
        <v>2</v>
      </c>
      <c r="N23" s="186" t="s">
        <v>355</v>
      </c>
      <c r="O23" s="5">
        <f t="shared" si="2"/>
        <v>1</v>
      </c>
      <c r="P23" s="186" t="s">
        <v>360</v>
      </c>
      <c r="Q23" s="167" t="s">
        <v>210</v>
      </c>
      <c r="R23" s="167"/>
      <c r="S23" s="5">
        <f t="shared" si="23"/>
        <v>0</v>
      </c>
      <c r="T23" s="167"/>
      <c r="U23" s="5">
        <f t="shared" si="4"/>
        <v>0</v>
      </c>
      <c r="V23" s="188" t="s">
        <v>366</v>
      </c>
      <c r="W23" s="6">
        <f t="shared" si="5"/>
        <v>5.6</v>
      </c>
      <c r="X23" s="5">
        <f t="shared" si="24"/>
        <v>1</v>
      </c>
      <c r="Y23" s="188" t="s">
        <v>372</v>
      </c>
      <c r="Z23" s="5">
        <f t="shared" si="25"/>
        <v>1</v>
      </c>
      <c r="AA23" s="186" t="s">
        <v>329</v>
      </c>
      <c r="AB23" s="5">
        <f t="shared" si="7"/>
        <v>2</v>
      </c>
      <c r="AC23" s="186" t="s">
        <v>257</v>
      </c>
      <c r="AD23" s="5">
        <f t="shared" si="8"/>
        <v>2</v>
      </c>
      <c r="AE23" s="188" t="s">
        <v>378</v>
      </c>
      <c r="AF23" s="6">
        <f t="shared" si="9"/>
        <v>8.128279883381925</v>
      </c>
      <c r="AG23" s="5">
        <f t="shared" si="10"/>
        <v>2</v>
      </c>
      <c r="AH23" s="188" t="s">
        <v>383</v>
      </c>
      <c r="AI23" s="7">
        <f t="shared" si="22"/>
        <v>3.7012987012987013</v>
      </c>
      <c r="AJ23" s="5">
        <f t="shared" si="26"/>
        <v>1</v>
      </c>
      <c r="AK23" s="188" t="s">
        <v>389</v>
      </c>
      <c r="AL23" s="7">
        <f t="shared" si="13"/>
        <v>36.741935483870968</v>
      </c>
      <c r="AM23" s="5">
        <f t="shared" si="14"/>
        <v>3</v>
      </c>
      <c r="AN23" s="107">
        <f t="shared" si="15"/>
        <v>16</v>
      </c>
      <c r="AO23" s="107">
        <f t="shared" si="27"/>
        <v>89</v>
      </c>
      <c r="AP23" s="104" t="str">
        <f t="shared" si="17"/>
        <v>нет</v>
      </c>
      <c r="AQ23" s="104" t="str">
        <f t="shared" si="18"/>
        <v>нет</v>
      </c>
      <c r="AR23" s="104" t="str">
        <f t="shared" si="19"/>
        <v>нет</v>
      </c>
    </row>
    <row r="24" spans="1:44" s="48" customFormat="1" ht="30" customHeight="1">
      <c r="A24" s="12">
        <v>61</v>
      </c>
      <c r="B24" s="166" t="s">
        <v>41</v>
      </c>
      <c r="C24" s="78">
        <v>26</v>
      </c>
      <c r="D24" s="165">
        <v>11</v>
      </c>
      <c r="E24" s="79">
        <v>44</v>
      </c>
      <c r="F24" s="79">
        <v>179</v>
      </c>
      <c r="G24" s="86">
        <v>179</v>
      </c>
      <c r="H24" s="78">
        <v>179</v>
      </c>
      <c r="I24" s="5">
        <f t="shared" si="0"/>
        <v>1</v>
      </c>
      <c r="J24" s="78">
        <v>11</v>
      </c>
      <c r="K24" s="78">
        <v>165</v>
      </c>
      <c r="L24" s="78">
        <v>100</v>
      </c>
      <c r="M24" s="5">
        <f t="shared" si="1"/>
        <v>2</v>
      </c>
      <c r="N24" s="78">
        <v>164</v>
      </c>
      <c r="O24" s="5">
        <f t="shared" si="2"/>
        <v>1</v>
      </c>
      <c r="P24" s="78">
        <v>316</v>
      </c>
      <c r="Q24" s="248" t="s">
        <v>210</v>
      </c>
      <c r="R24" s="185"/>
      <c r="S24" s="5">
        <f t="shared" si="23"/>
        <v>0</v>
      </c>
      <c r="T24" s="185"/>
      <c r="U24" s="5">
        <f t="shared" si="4"/>
        <v>0</v>
      </c>
      <c r="V24" s="78">
        <v>5947</v>
      </c>
      <c r="W24" s="6">
        <f t="shared" si="5"/>
        <v>3.39</v>
      </c>
      <c r="X24" s="5">
        <f t="shared" si="24"/>
        <v>1</v>
      </c>
      <c r="Y24" s="78">
        <v>2762</v>
      </c>
      <c r="Z24" s="5">
        <f t="shared" si="25"/>
        <v>1</v>
      </c>
      <c r="AA24" s="78">
        <v>100</v>
      </c>
      <c r="AB24" s="5">
        <f t="shared" si="7"/>
        <v>2</v>
      </c>
      <c r="AC24" s="78">
        <v>100</v>
      </c>
      <c r="AD24" s="5">
        <f t="shared" si="8"/>
        <v>2</v>
      </c>
      <c r="AE24" s="78">
        <v>877</v>
      </c>
      <c r="AF24" s="6">
        <f t="shared" si="9"/>
        <v>5.3151515151515154</v>
      </c>
      <c r="AG24" s="5">
        <f t="shared" si="10"/>
        <v>2</v>
      </c>
      <c r="AH24" s="78">
        <v>303</v>
      </c>
      <c r="AI24" s="7">
        <f>ROUND(AH24/H24,0)</f>
        <v>2</v>
      </c>
      <c r="AJ24" s="5">
        <f t="shared" si="26"/>
        <v>1</v>
      </c>
      <c r="AK24" s="78">
        <v>1134</v>
      </c>
      <c r="AL24" s="7">
        <f t="shared" si="13"/>
        <v>43.615384615384613</v>
      </c>
      <c r="AM24" s="5">
        <f t="shared" si="14"/>
        <v>3</v>
      </c>
      <c r="AN24" s="107">
        <f t="shared" si="15"/>
        <v>16</v>
      </c>
      <c r="AO24" s="107">
        <f t="shared" si="27"/>
        <v>89</v>
      </c>
      <c r="AP24" s="104" t="str">
        <f t="shared" si="17"/>
        <v>нет</v>
      </c>
      <c r="AQ24" s="104" t="str">
        <f t="shared" si="18"/>
        <v>нет</v>
      </c>
      <c r="AR24" s="104" t="str">
        <f t="shared" si="19"/>
        <v>нет</v>
      </c>
    </row>
    <row r="25" spans="1:44" s="48" customFormat="1" ht="30" customHeight="1">
      <c r="A25" s="12">
        <v>62</v>
      </c>
      <c r="B25" s="166" t="s">
        <v>44</v>
      </c>
      <c r="C25" s="78">
        <v>12</v>
      </c>
      <c r="D25" s="165">
        <v>6</v>
      </c>
      <c r="E25" s="79">
        <v>3</v>
      </c>
      <c r="F25" s="79">
        <v>15</v>
      </c>
      <c r="G25" s="86">
        <v>15</v>
      </c>
      <c r="H25" s="78">
        <v>15</v>
      </c>
      <c r="I25" s="5">
        <f t="shared" si="0"/>
        <v>1</v>
      </c>
      <c r="J25" s="78">
        <v>11</v>
      </c>
      <c r="K25" s="78">
        <v>18</v>
      </c>
      <c r="L25" s="78">
        <v>100</v>
      </c>
      <c r="M25" s="5">
        <f t="shared" si="1"/>
        <v>2</v>
      </c>
      <c r="N25" s="78">
        <v>604</v>
      </c>
      <c r="O25" s="5">
        <f t="shared" si="2"/>
        <v>1</v>
      </c>
      <c r="P25" s="78">
        <v>200</v>
      </c>
      <c r="Q25" s="248" t="s">
        <v>210</v>
      </c>
      <c r="R25" s="185"/>
      <c r="S25" s="5">
        <f t="shared" si="23"/>
        <v>0</v>
      </c>
      <c r="T25" s="185"/>
      <c r="U25" s="5">
        <f t="shared" si="4"/>
        <v>0</v>
      </c>
      <c r="V25" s="78">
        <v>1126</v>
      </c>
      <c r="W25" s="6">
        <f t="shared" si="5"/>
        <v>7.22</v>
      </c>
      <c r="X25" s="5">
        <f t="shared" si="24"/>
        <v>1</v>
      </c>
      <c r="Y25" s="78">
        <v>3</v>
      </c>
      <c r="Z25" s="5">
        <f t="shared" si="25"/>
        <v>0</v>
      </c>
      <c r="AA25" s="78">
        <v>100</v>
      </c>
      <c r="AB25" s="5">
        <f t="shared" si="7"/>
        <v>2</v>
      </c>
      <c r="AC25" s="78">
        <v>100</v>
      </c>
      <c r="AD25" s="5">
        <f t="shared" si="8"/>
        <v>2</v>
      </c>
      <c r="AE25" s="78">
        <v>85</v>
      </c>
      <c r="AF25" s="6">
        <f t="shared" si="9"/>
        <v>4.7222222222222223</v>
      </c>
      <c r="AG25" s="5">
        <f t="shared" si="10"/>
        <v>2</v>
      </c>
      <c r="AH25" s="78">
        <v>94</v>
      </c>
      <c r="AI25" s="7">
        <f>ROUND(AH25/H25,0)</f>
        <v>6</v>
      </c>
      <c r="AJ25" s="5">
        <f t="shared" si="26"/>
        <v>2</v>
      </c>
      <c r="AK25" s="78">
        <v>459</v>
      </c>
      <c r="AL25" s="7">
        <f t="shared" si="13"/>
        <v>38.25</v>
      </c>
      <c r="AM25" s="5">
        <f t="shared" si="14"/>
        <v>3</v>
      </c>
      <c r="AN25" s="107">
        <f t="shared" si="15"/>
        <v>16</v>
      </c>
      <c r="AO25" s="107">
        <f t="shared" si="27"/>
        <v>89</v>
      </c>
      <c r="AP25" s="104" t="str">
        <f t="shared" si="17"/>
        <v>нет</v>
      </c>
      <c r="AQ25" s="104" t="str">
        <f t="shared" si="18"/>
        <v>нет</v>
      </c>
      <c r="AR25" s="104" t="str">
        <f t="shared" si="19"/>
        <v>нет</v>
      </c>
    </row>
    <row r="26" spans="1:44" ht="30" customHeight="1">
      <c r="A26" s="12">
        <v>69</v>
      </c>
      <c r="B26" s="17" t="s">
        <v>172</v>
      </c>
      <c r="C26" s="201">
        <v>20</v>
      </c>
      <c r="D26" s="79">
        <v>11</v>
      </c>
      <c r="E26" s="79">
        <v>9</v>
      </c>
      <c r="F26" s="79">
        <v>84</v>
      </c>
      <c r="G26" s="86">
        <v>84</v>
      </c>
      <c r="H26" s="201">
        <v>84</v>
      </c>
      <c r="I26" s="5">
        <f t="shared" si="0"/>
        <v>1</v>
      </c>
      <c r="J26" s="201">
        <v>15</v>
      </c>
      <c r="K26" s="201">
        <v>99</v>
      </c>
      <c r="L26" s="201">
        <v>100</v>
      </c>
      <c r="M26" s="5">
        <f t="shared" si="1"/>
        <v>2</v>
      </c>
      <c r="N26" s="201">
        <v>944</v>
      </c>
      <c r="O26" s="5">
        <f t="shared" si="2"/>
        <v>1</v>
      </c>
      <c r="P26" s="201">
        <v>552</v>
      </c>
      <c r="Q26" s="248" t="s">
        <v>210</v>
      </c>
      <c r="R26" s="234"/>
      <c r="S26" s="5">
        <f t="shared" si="23"/>
        <v>0</v>
      </c>
      <c r="T26" s="234"/>
      <c r="U26" s="5">
        <f t="shared" si="4"/>
        <v>0</v>
      </c>
      <c r="V26" s="201">
        <v>6134</v>
      </c>
      <c r="W26" s="6">
        <f t="shared" si="5"/>
        <v>6.29</v>
      </c>
      <c r="X26" s="5">
        <f t="shared" si="24"/>
        <v>1</v>
      </c>
      <c r="Y26" s="201">
        <v>1503</v>
      </c>
      <c r="Z26" s="5">
        <f t="shared" si="25"/>
        <v>1</v>
      </c>
      <c r="AA26" s="201">
        <v>93</v>
      </c>
      <c r="AB26" s="5">
        <f t="shared" si="7"/>
        <v>2</v>
      </c>
      <c r="AC26" s="201">
        <v>85</v>
      </c>
      <c r="AD26" s="5">
        <f t="shared" si="8"/>
        <v>1</v>
      </c>
      <c r="AE26" s="201">
        <v>851</v>
      </c>
      <c r="AF26" s="6">
        <f t="shared" si="9"/>
        <v>8.5959595959595951</v>
      </c>
      <c r="AG26" s="5">
        <f t="shared" si="10"/>
        <v>2</v>
      </c>
      <c r="AH26" s="201">
        <v>428</v>
      </c>
      <c r="AI26" s="7">
        <f>ROUND(AH26/H26,0)</f>
        <v>5</v>
      </c>
      <c r="AJ26" s="5">
        <f t="shared" si="26"/>
        <v>2</v>
      </c>
      <c r="AK26" s="201">
        <v>924</v>
      </c>
      <c r="AL26" s="7">
        <f t="shared" si="13"/>
        <v>46.2</v>
      </c>
      <c r="AM26" s="5">
        <f t="shared" si="14"/>
        <v>3</v>
      </c>
      <c r="AN26" s="107">
        <f t="shared" si="15"/>
        <v>16</v>
      </c>
      <c r="AO26" s="107">
        <f t="shared" si="27"/>
        <v>89</v>
      </c>
      <c r="AP26" s="104" t="str">
        <f t="shared" si="17"/>
        <v>нет</v>
      </c>
      <c r="AQ26" s="104" t="str">
        <f t="shared" si="18"/>
        <v>нет</v>
      </c>
      <c r="AR26" s="104" t="str">
        <f t="shared" si="19"/>
        <v>нет</v>
      </c>
    </row>
    <row r="27" spans="1:44" ht="30" customHeight="1">
      <c r="A27" s="12">
        <v>70</v>
      </c>
      <c r="B27" s="17" t="s">
        <v>173</v>
      </c>
      <c r="C27" s="78">
        <v>22</v>
      </c>
      <c r="D27" s="79">
        <v>11</v>
      </c>
      <c r="E27" s="79">
        <v>22</v>
      </c>
      <c r="F27" s="79">
        <v>100</v>
      </c>
      <c r="G27" s="86">
        <v>111</v>
      </c>
      <c r="H27" s="78">
        <v>101</v>
      </c>
      <c r="I27" s="5">
        <f t="shared" si="0"/>
        <v>1</v>
      </c>
      <c r="J27" s="78">
        <v>17</v>
      </c>
      <c r="K27" s="78">
        <v>132</v>
      </c>
      <c r="L27" s="78">
        <v>94</v>
      </c>
      <c r="M27" s="5">
        <f t="shared" si="1"/>
        <v>2</v>
      </c>
      <c r="N27" s="78">
        <v>677</v>
      </c>
      <c r="O27" s="5">
        <f t="shared" si="2"/>
        <v>1</v>
      </c>
      <c r="P27" s="78">
        <v>489</v>
      </c>
      <c r="Q27" s="248" t="s">
        <v>210</v>
      </c>
      <c r="R27" s="185"/>
      <c r="S27" s="5">
        <f t="shared" si="23"/>
        <v>0</v>
      </c>
      <c r="T27" s="185"/>
      <c r="U27" s="5">
        <f t="shared" si="4"/>
        <v>0</v>
      </c>
      <c r="V27" s="78">
        <v>6789</v>
      </c>
      <c r="W27" s="6">
        <f t="shared" si="5"/>
        <v>6.61</v>
      </c>
      <c r="X27" s="5">
        <f t="shared" si="24"/>
        <v>1</v>
      </c>
      <c r="Y27" s="78">
        <v>656</v>
      </c>
      <c r="Z27" s="5">
        <f t="shared" si="25"/>
        <v>1</v>
      </c>
      <c r="AA27" s="78">
        <v>100</v>
      </c>
      <c r="AB27" s="5">
        <f t="shared" si="7"/>
        <v>2</v>
      </c>
      <c r="AC27" s="78">
        <v>100</v>
      </c>
      <c r="AD27" s="5">
        <f t="shared" si="8"/>
        <v>2</v>
      </c>
      <c r="AE27" s="78">
        <v>470</v>
      </c>
      <c r="AF27" s="6">
        <f t="shared" si="9"/>
        <v>3.5606060606060606</v>
      </c>
      <c r="AG27" s="5">
        <f t="shared" si="10"/>
        <v>1</v>
      </c>
      <c r="AH27" s="78">
        <v>660</v>
      </c>
      <c r="AI27" s="7">
        <f>ROUND(AH27/H27,0)</f>
        <v>7</v>
      </c>
      <c r="AJ27" s="5">
        <f t="shared" si="26"/>
        <v>2</v>
      </c>
      <c r="AK27" s="78">
        <v>906</v>
      </c>
      <c r="AL27" s="7">
        <f t="shared" si="13"/>
        <v>41.18181818181818</v>
      </c>
      <c r="AM27" s="5">
        <f t="shared" si="14"/>
        <v>3</v>
      </c>
      <c r="AN27" s="107">
        <f t="shared" si="15"/>
        <v>16</v>
      </c>
      <c r="AO27" s="107">
        <f t="shared" si="27"/>
        <v>89</v>
      </c>
      <c r="AP27" s="104" t="str">
        <f t="shared" si="17"/>
        <v>нет</v>
      </c>
      <c r="AQ27" s="104" t="str">
        <f t="shared" si="18"/>
        <v>нет</v>
      </c>
      <c r="AR27" s="104" t="str">
        <f t="shared" si="19"/>
        <v>нет</v>
      </c>
    </row>
    <row r="28" spans="1:44" ht="30" customHeight="1">
      <c r="A28" s="12">
        <v>80</v>
      </c>
      <c r="B28" s="17" t="s">
        <v>134</v>
      </c>
      <c r="C28" s="78">
        <v>19</v>
      </c>
      <c r="D28" s="79">
        <v>11</v>
      </c>
      <c r="E28" s="79">
        <v>10</v>
      </c>
      <c r="F28" s="79">
        <v>84</v>
      </c>
      <c r="G28" s="86">
        <v>84</v>
      </c>
      <c r="H28" s="78">
        <v>84</v>
      </c>
      <c r="I28" s="5">
        <f t="shared" si="0"/>
        <v>1</v>
      </c>
      <c r="J28" s="78">
        <v>11</v>
      </c>
      <c r="K28" s="78">
        <v>104</v>
      </c>
      <c r="L28" s="78">
        <v>99</v>
      </c>
      <c r="M28" s="5">
        <f t="shared" si="1"/>
        <v>2</v>
      </c>
      <c r="N28" s="78">
        <v>340</v>
      </c>
      <c r="O28" s="5">
        <f t="shared" si="2"/>
        <v>1</v>
      </c>
      <c r="P28" s="78">
        <v>261</v>
      </c>
      <c r="Q28" s="185" t="s">
        <v>210</v>
      </c>
      <c r="R28" s="185"/>
      <c r="S28" s="5">
        <f t="shared" si="23"/>
        <v>0</v>
      </c>
      <c r="T28" s="185"/>
      <c r="U28" s="5">
        <f t="shared" si="4"/>
        <v>0</v>
      </c>
      <c r="V28" s="78">
        <v>4875</v>
      </c>
      <c r="W28" s="6">
        <f t="shared" si="5"/>
        <v>5.07</v>
      </c>
      <c r="X28" s="5">
        <f t="shared" si="24"/>
        <v>1</v>
      </c>
      <c r="Y28" s="78">
        <v>1130</v>
      </c>
      <c r="Z28" s="5">
        <f t="shared" si="25"/>
        <v>1</v>
      </c>
      <c r="AA28" s="78">
        <v>88</v>
      </c>
      <c r="AB28" s="5">
        <f t="shared" si="7"/>
        <v>1</v>
      </c>
      <c r="AC28" s="78">
        <v>98</v>
      </c>
      <c r="AD28" s="5">
        <f t="shared" si="8"/>
        <v>2</v>
      </c>
      <c r="AE28" s="78">
        <v>499</v>
      </c>
      <c r="AF28" s="6">
        <f t="shared" si="9"/>
        <v>4.7980769230769234</v>
      </c>
      <c r="AG28" s="5">
        <f t="shared" si="10"/>
        <v>2</v>
      </c>
      <c r="AH28" s="78">
        <v>439</v>
      </c>
      <c r="AI28" s="7">
        <f t="shared" ref="AI28:AI50" si="28">AH28/H28</f>
        <v>5.2261904761904763</v>
      </c>
      <c r="AJ28" s="5">
        <f t="shared" si="26"/>
        <v>2</v>
      </c>
      <c r="AK28" s="78">
        <v>675</v>
      </c>
      <c r="AL28" s="7">
        <f t="shared" si="13"/>
        <v>35.526315789473685</v>
      </c>
      <c r="AM28" s="5">
        <f t="shared" si="14"/>
        <v>3</v>
      </c>
      <c r="AN28" s="107">
        <f t="shared" si="15"/>
        <v>16</v>
      </c>
      <c r="AO28" s="107">
        <f t="shared" si="27"/>
        <v>89</v>
      </c>
      <c r="AP28" s="104" t="str">
        <f t="shared" si="17"/>
        <v>нет</v>
      </c>
      <c r="AQ28" s="104" t="str">
        <f t="shared" si="18"/>
        <v>нет</v>
      </c>
      <c r="AR28" s="104" t="str">
        <f t="shared" si="19"/>
        <v>нет</v>
      </c>
    </row>
    <row r="29" spans="1:44" ht="30" customHeight="1">
      <c r="A29" s="12">
        <v>81</v>
      </c>
      <c r="B29" s="17" t="s">
        <v>135</v>
      </c>
      <c r="C29" s="78">
        <v>20</v>
      </c>
      <c r="D29" s="79">
        <v>11</v>
      </c>
      <c r="E29" s="79">
        <v>17</v>
      </c>
      <c r="F29" s="79">
        <v>120</v>
      </c>
      <c r="G29" s="86">
        <v>120</v>
      </c>
      <c r="H29" s="78">
        <v>120</v>
      </c>
      <c r="I29" s="5">
        <f t="shared" si="0"/>
        <v>1</v>
      </c>
      <c r="J29" s="78">
        <v>13</v>
      </c>
      <c r="K29" s="78">
        <v>154</v>
      </c>
      <c r="L29" s="78">
        <v>100</v>
      </c>
      <c r="M29" s="5">
        <f t="shared" si="1"/>
        <v>2</v>
      </c>
      <c r="N29" s="78">
        <v>340</v>
      </c>
      <c r="O29" s="5">
        <f t="shared" si="2"/>
        <v>1</v>
      </c>
      <c r="P29" s="78">
        <v>350</v>
      </c>
      <c r="Q29" s="185" t="s">
        <v>210</v>
      </c>
      <c r="R29" s="185"/>
      <c r="S29" s="5">
        <f t="shared" si="23"/>
        <v>0</v>
      </c>
      <c r="T29" s="185"/>
      <c r="U29" s="5">
        <f t="shared" si="4"/>
        <v>0</v>
      </c>
      <c r="V29" s="78">
        <v>5829</v>
      </c>
      <c r="W29" s="6">
        <f t="shared" si="5"/>
        <v>4.3499999999999996</v>
      </c>
      <c r="X29" s="5">
        <f t="shared" si="24"/>
        <v>1</v>
      </c>
      <c r="Y29" s="78">
        <v>2546</v>
      </c>
      <c r="Z29" s="5">
        <f t="shared" si="25"/>
        <v>1</v>
      </c>
      <c r="AA29" s="78">
        <v>97</v>
      </c>
      <c r="AB29" s="5">
        <f t="shared" si="7"/>
        <v>2</v>
      </c>
      <c r="AC29" s="78">
        <v>95</v>
      </c>
      <c r="AD29" s="5">
        <f t="shared" si="8"/>
        <v>2</v>
      </c>
      <c r="AE29" s="78">
        <v>742</v>
      </c>
      <c r="AF29" s="6">
        <f t="shared" si="9"/>
        <v>4.8181818181818183</v>
      </c>
      <c r="AG29" s="5">
        <f t="shared" si="10"/>
        <v>2</v>
      </c>
      <c r="AH29" s="78">
        <v>269</v>
      </c>
      <c r="AI29" s="7">
        <f t="shared" si="28"/>
        <v>2.2416666666666667</v>
      </c>
      <c r="AJ29" s="5">
        <f t="shared" si="26"/>
        <v>1</v>
      </c>
      <c r="AK29" s="78">
        <v>1056</v>
      </c>
      <c r="AL29" s="7">
        <f t="shared" si="13"/>
        <v>52.8</v>
      </c>
      <c r="AM29" s="5">
        <f t="shared" si="14"/>
        <v>3</v>
      </c>
      <c r="AN29" s="107">
        <f t="shared" si="15"/>
        <v>16</v>
      </c>
      <c r="AO29" s="107">
        <f t="shared" si="27"/>
        <v>89</v>
      </c>
      <c r="AP29" s="104" t="str">
        <f t="shared" si="17"/>
        <v>нет</v>
      </c>
      <c r="AQ29" s="104" t="str">
        <f t="shared" si="18"/>
        <v>нет</v>
      </c>
      <c r="AR29" s="104" t="str">
        <f t="shared" si="19"/>
        <v>нет</v>
      </c>
    </row>
    <row r="30" spans="1:44" ht="30" customHeight="1">
      <c r="A30" s="12">
        <v>102</v>
      </c>
      <c r="B30" s="34" t="s">
        <v>150</v>
      </c>
      <c r="C30" s="78">
        <v>22</v>
      </c>
      <c r="D30" s="80">
        <v>11</v>
      </c>
      <c r="E30" s="80">
        <v>27</v>
      </c>
      <c r="F30" s="80">
        <v>147</v>
      </c>
      <c r="G30" s="238">
        <v>147</v>
      </c>
      <c r="H30" s="78">
        <v>151</v>
      </c>
      <c r="I30" s="36">
        <f t="shared" si="0"/>
        <v>1</v>
      </c>
      <c r="J30" s="78">
        <v>11</v>
      </c>
      <c r="K30" s="78">
        <v>118</v>
      </c>
      <c r="L30" s="78">
        <v>97</v>
      </c>
      <c r="M30" s="36">
        <f t="shared" si="1"/>
        <v>2</v>
      </c>
      <c r="N30" s="78">
        <v>439</v>
      </c>
      <c r="O30" s="36">
        <f t="shared" si="2"/>
        <v>1</v>
      </c>
      <c r="P30" s="78">
        <v>443</v>
      </c>
      <c r="Q30" s="248" t="s">
        <v>210</v>
      </c>
      <c r="R30" s="185"/>
      <c r="S30" s="5">
        <f t="shared" si="23"/>
        <v>0</v>
      </c>
      <c r="T30" s="185"/>
      <c r="U30" s="5">
        <f t="shared" si="4"/>
        <v>0</v>
      </c>
      <c r="V30" s="78">
        <v>5994</v>
      </c>
      <c r="W30" s="37">
        <f t="shared" si="5"/>
        <v>3.72</v>
      </c>
      <c r="X30" s="36">
        <f t="shared" si="24"/>
        <v>1</v>
      </c>
      <c r="Y30" s="78">
        <v>3030</v>
      </c>
      <c r="Z30" s="36">
        <f t="shared" si="25"/>
        <v>1</v>
      </c>
      <c r="AA30" s="78">
        <v>100</v>
      </c>
      <c r="AB30" s="36">
        <f t="shared" si="7"/>
        <v>2</v>
      </c>
      <c r="AC30" s="78">
        <v>101</v>
      </c>
      <c r="AD30" s="36">
        <f t="shared" si="8"/>
        <v>2</v>
      </c>
      <c r="AE30" s="78">
        <v>487</v>
      </c>
      <c r="AF30" s="37">
        <f t="shared" si="9"/>
        <v>4.1271186440677967</v>
      </c>
      <c r="AG30" s="36">
        <f t="shared" si="10"/>
        <v>2</v>
      </c>
      <c r="AH30" s="78">
        <v>319</v>
      </c>
      <c r="AI30" s="37">
        <f t="shared" si="28"/>
        <v>2.1125827814569536</v>
      </c>
      <c r="AJ30" s="36">
        <f t="shared" si="26"/>
        <v>1</v>
      </c>
      <c r="AK30" s="78">
        <v>1061</v>
      </c>
      <c r="AL30" s="38">
        <f t="shared" si="13"/>
        <v>48.227272727272727</v>
      </c>
      <c r="AM30" s="36">
        <f t="shared" si="14"/>
        <v>3</v>
      </c>
      <c r="AN30" s="107">
        <f t="shared" si="15"/>
        <v>16</v>
      </c>
      <c r="AO30" s="108">
        <f t="shared" si="27"/>
        <v>89</v>
      </c>
      <c r="AP30" s="104" t="str">
        <f t="shared" si="17"/>
        <v>нет</v>
      </c>
      <c r="AQ30" s="104" t="str">
        <f t="shared" si="18"/>
        <v>нет</v>
      </c>
      <c r="AR30" s="104" t="str">
        <f t="shared" si="19"/>
        <v>нет</v>
      </c>
    </row>
    <row r="31" spans="1:44" ht="30" customHeight="1">
      <c r="A31" s="12">
        <v>111</v>
      </c>
      <c r="B31" s="216" t="s">
        <v>90</v>
      </c>
      <c r="C31" s="231">
        <v>42</v>
      </c>
      <c r="D31" s="79">
        <v>24</v>
      </c>
      <c r="E31" s="79">
        <v>361</v>
      </c>
      <c r="F31" s="79">
        <v>704</v>
      </c>
      <c r="G31" s="243">
        <v>705</v>
      </c>
      <c r="H31" s="231">
        <v>713</v>
      </c>
      <c r="I31" s="5">
        <f t="shared" si="0"/>
        <v>1</v>
      </c>
      <c r="J31" s="231">
        <v>24</v>
      </c>
      <c r="K31" s="231">
        <v>729</v>
      </c>
      <c r="L31" s="231">
        <v>99</v>
      </c>
      <c r="M31" s="5">
        <f t="shared" si="1"/>
        <v>2</v>
      </c>
      <c r="N31" s="231">
        <v>328</v>
      </c>
      <c r="O31" s="39">
        <f>IF(N31/D31&gt;=9,1,0)</f>
        <v>1</v>
      </c>
      <c r="P31" s="231">
        <v>560</v>
      </c>
      <c r="Q31" s="248" t="s">
        <v>210</v>
      </c>
      <c r="R31" s="179"/>
      <c r="S31" s="5">
        <f t="shared" si="23"/>
        <v>0</v>
      </c>
      <c r="T31" s="179"/>
      <c r="U31" s="5">
        <f t="shared" si="4"/>
        <v>0</v>
      </c>
      <c r="V31" s="231">
        <v>10987</v>
      </c>
      <c r="W31" s="6">
        <f t="shared" si="5"/>
        <v>2.4</v>
      </c>
      <c r="X31" s="5">
        <f>IF(V31/(H31-E31)/13&gt;=5/2,1,0)</f>
        <v>0</v>
      </c>
      <c r="Y31" s="231">
        <v>6357</v>
      </c>
      <c r="Z31" s="5">
        <f t="shared" si="25"/>
        <v>1</v>
      </c>
      <c r="AA31" s="231">
        <v>99</v>
      </c>
      <c r="AB31" s="5">
        <f t="shared" si="7"/>
        <v>2</v>
      </c>
      <c r="AC31" s="231">
        <v>71</v>
      </c>
      <c r="AD31" s="39">
        <f>IF(AC31&gt;=70,2,IF(AC31&gt;=60,1,0))</f>
        <v>2</v>
      </c>
      <c r="AE31" s="231">
        <v>7303</v>
      </c>
      <c r="AF31" s="6">
        <f t="shared" si="9"/>
        <v>10.017832647462278</v>
      </c>
      <c r="AG31" s="5">
        <f t="shared" si="10"/>
        <v>2</v>
      </c>
      <c r="AH31" s="231">
        <v>5964</v>
      </c>
      <c r="AI31" s="7">
        <f t="shared" si="28"/>
        <v>8.3646563814866752</v>
      </c>
      <c r="AJ31" s="5">
        <f t="shared" si="26"/>
        <v>2</v>
      </c>
      <c r="AK31" s="231">
        <v>2163</v>
      </c>
      <c r="AL31" s="7">
        <f t="shared" si="13"/>
        <v>51.5</v>
      </c>
      <c r="AM31" s="5">
        <f t="shared" si="14"/>
        <v>3</v>
      </c>
      <c r="AN31" s="107">
        <f t="shared" si="15"/>
        <v>16</v>
      </c>
      <c r="AO31" s="108">
        <f t="shared" si="27"/>
        <v>89</v>
      </c>
      <c r="AP31" s="104" t="str">
        <f t="shared" si="17"/>
        <v>нет</v>
      </c>
      <c r="AQ31" s="104" t="str">
        <f t="shared" si="18"/>
        <v>нет</v>
      </c>
      <c r="AR31" s="104" t="str">
        <f t="shared" si="19"/>
        <v>нет</v>
      </c>
    </row>
    <row r="32" spans="1:44" ht="30" customHeight="1">
      <c r="A32" s="12">
        <v>112</v>
      </c>
      <c r="B32" s="216" t="s">
        <v>93</v>
      </c>
      <c r="C32" s="231">
        <v>46</v>
      </c>
      <c r="D32" s="79">
        <v>16</v>
      </c>
      <c r="E32" s="79">
        <v>60</v>
      </c>
      <c r="F32" s="79">
        <v>425</v>
      </c>
      <c r="G32" s="243">
        <v>423</v>
      </c>
      <c r="H32" s="231">
        <v>433</v>
      </c>
      <c r="I32" s="5">
        <f t="shared" si="0"/>
        <v>1</v>
      </c>
      <c r="J32" s="231">
        <v>16</v>
      </c>
      <c r="K32" s="231">
        <v>579</v>
      </c>
      <c r="L32" s="231">
        <v>100</v>
      </c>
      <c r="M32" s="5">
        <f t="shared" si="1"/>
        <v>2</v>
      </c>
      <c r="N32" s="231">
        <v>352</v>
      </c>
      <c r="O32" s="5">
        <f t="shared" ref="O32:O40" si="29">IF(N32/D32&gt;=13,1,0)</f>
        <v>1</v>
      </c>
      <c r="P32" s="231">
        <v>516</v>
      </c>
      <c r="Q32" s="248" t="s">
        <v>210</v>
      </c>
      <c r="R32" s="179"/>
      <c r="S32" s="5">
        <f t="shared" si="23"/>
        <v>0</v>
      </c>
      <c r="T32" s="179"/>
      <c r="U32" s="5">
        <f t="shared" si="4"/>
        <v>0</v>
      </c>
      <c r="V32" s="231">
        <v>14898</v>
      </c>
      <c r="W32" s="6">
        <f t="shared" si="5"/>
        <v>3.07</v>
      </c>
      <c r="X32" s="5">
        <f>IF(V32/(H32-E32)/13&gt;=5/2,1,0)</f>
        <v>1</v>
      </c>
      <c r="Y32" s="231">
        <v>6881</v>
      </c>
      <c r="Z32" s="5">
        <f t="shared" si="25"/>
        <v>1</v>
      </c>
      <c r="AA32" s="231">
        <v>90</v>
      </c>
      <c r="AB32" s="5">
        <f t="shared" si="7"/>
        <v>2</v>
      </c>
      <c r="AC32" s="231">
        <v>84</v>
      </c>
      <c r="AD32" s="5">
        <f t="shared" ref="AD32:AD40" si="30">IF(AC32&gt;=90,2,IF(AC32&gt;=80,1,0))</f>
        <v>1</v>
      </c>
      <c r="AE32" s="231">
        <v>6158</v>
      </c>
      <c r="AF32" s="6">
        <f t="shared" si="9"/>
        <v>10.635578583765112</v>
      </c>
      <c r="AG32" s="5">
        <f t="shared" si="10"/>
        <v>2</v>
      </c>
      <c r="AH32" s="231">
        <v>3192</v>
      </c>
      <c r="AI32" s="7">
        <f t="shared" si="28"/>
        <v>7.371824480369515</v>
      </c>
      <c r="AJ32" s="5">
        <f t="shared" si="26"/>
        <v>2</v>
      </c>
      <c r="AK32" s="231">
        <v>1843</v>
      </c>
      <c r="AL32" s="7">
        <f t="shared" si="13"/>
        <v>40.065217391304351</v>
      </c>
      <c r="AM32" s="5">
        <f t="shared" si="14"/>
        <v>3</v>
      </c>
      <c r="AN32" s="107">
        <f t="shared" si="15"/>
        <v>16</v>
      </c>
      <c r="AO32" s="108">
        <f t="shared" si="27"/>
        <v>89</v>
      </c>
      <c r="AP32" s="104" t="str">
        <f t="shared" si="17"/>
        <v>нет</v>
      </c>
      <c r="AQ32" s="104" t="str">
        <f t="shared" si="18"/>
        <v>нет</v>
      </c>
      <c r="AR32" s="104" t="str">
        <f t="shared" si="19"/>
        <v>нет</v>
      </c>
    </row>
    <row r="33" spans="1:44" ht="30" customHeight="1">
      <c r="A33" s="12">
        <v>113</v>
      </c>
      <c r="B33" s="216" t="s">
        <v>96</v>
      </c>
      <c r="C33" s="231">
        <v>43</v>
      </c>
      <c r="D33" s="79">
        <v>27</v>
      </c>
      <c r="E33" s="79">
        <v>179</v>
      </c>
      <c r="F33" s="79">
        <v>783</v>
      </c>
      <c r="G33" s="243">
        <v>794</v>
      </c>
      <c r="H33" s="231">
        <v>800</v>
      </c>
      <c r="I33" s="5">
        <f t="shared" si="0"/>
        <v>1</v>
      </c>
      <c r="J33" s="231">
        <v>27</v>
      </c>
      <c r="K33" s="231">
        <v>971</v>
      </c>
      <c r="L33" s="231">
        <v>96</v>
      </c>
      <c r="M33" s="5">
        <f t="shared" si="1"/>
        <v>2</v>
      </c>
      <c r="N33" s="231">
        <v>434</v>
      </c>
      <c r="O33" s="5">
        <f t="shared" si="29"/>
        <v>1</v>
      </c>
      <c r="P33" s="231">
        <v>774</v>
      </c>
      <c r="Q33" s="248" t="s">
        <v>210</v>
      </c>
      <c r="R33" s="179"/>
      <c r="S33" s="5">
        <f t="shared" si="23"/>
        <v>0</v>
      </c>
      <c r="T33" s="179"/>
      <c r="U33" s="5">
        <f t="shared" si="4"/>
        <v>0</v>
      </c>
      <c r="V33" s="231">
        <v>23190</v>
      </c>
      <c r="W33" s="6">
        <f t="shared" si="5"/>
        <v>2.87</v>
      </c>
      <c r="X33" s="5">
        <f>IF(V33/(H33-E33)/13&gt;=5/2,1,0)</f>
        <v>1</v>
      </c>
      <c r="Y33" s="231">
        <v>8227</v>
      </c>
      <c r="Z33" s="5">
        <f t="shared" si="25"/>
        <v>1</v>
      </c>
      <c r="AA33" s="231">
        <v>95</v>
      </c>
      <c r="AB33" s="5">
        <f t="shared" si="7"/>
        <v>2</v>
      </c>
      <c r="AC33" s="231">
        <v>87</v>
      </c>
      <c r="AD33" s="5">
        <f t="shared" si="30"/>
        <v>1</v>
      </c>
      <c r="AE33" s="231">
        <v>4713</v>
      </c>
      <c r="AF33" s="6">
        <f t="shared" si="9"/>
        <v>4.8537590113285276</v>
      </c>
      <c r="AG33" s="5">
        <f t="shared" si="10"/>
        <v>2</v>
      </c>
      <c r="AH33" s="231">
        <v>7919</v>
      </c>
      <c r="AI33" s="7">
        <f t="shared" si="28"/>
        <v>9.8987499999999997</v>
      </c>
      <c r="AJ33" s="5">
        <f t="shared" si="26"/>
        <v>2</v>
      </c>
      <c r="AK33" s="231">
        <v>2818</v>
      </c>
      <c r="AL33" s="7">
        <f t="shared" si="13"/>
        <v>65.534883720930239</v>
      </c>
      <c r="AM33" s="5">
        <f t="shared" si="14"/>
        <v>3</v>
      </c>
      <c r="AN33" s="107">
        <f t="shared" si="15"/>
        <v>16</v>
      </c>
      <c r="AO33" s="108">
        <f t="shared" si="27"/>
        <v>89</v>
      </c>
      <c r="AP33" s="104" t="str">
        <f t="shared" si="17"/>
        <v>нет</v>
      </c>
      <c r="AQ33" s="104" t="str">
        <f t="shared" si="18"/>
        <v>нет</v>
      </c>
      <c r="AR33" s="104" t="str">
        <f t="shared" si="19"/>
        <v>нет</v>
      </c>
    </row>
    <row r="34" spans="1:44" ht="30" customHeight="1">
      <c r="A34" s="12">
        <v>114</v>
      </c>
      <c r="B34" s="216" t="s">
        <v>108</v>
      </c>
      <c r="C34" s="231">
        <v>61</v>
      </c>
      <c r="D34" s="79">
        <v>28</v>
      </c>
      <c r="E34" s="79">
        <v>180</v>
      </c>
      <c r="F34" s="79">
        <v>732</v>
      </c>
      <c r="G34" s="243">
        <v>729</v>
      </c>
      <c r="H34" s="231">
        <v>740</v>
      </c>
      <c r="I34" s="5">
        <f t="shared" si="0"/>
        <v>1</v>
      </c>
      <c r="J34" s="231">
        <v>28</v>
      </c>
      <c r="K34" s="231">
        <v>848</v>
      </c>
      <c r="L34" s="231">
        <v>96</v>
      </c>
      <c r="M34" s="5">
        <f t="shared" si="1"/>
        <v>2</v>
      </c>
      <c r="N34" s="231">
        <v>877</v>
      </c>
      <c r="O34" s="5">
        <f t="shared" si="29"/>
        <v>1</v>
      </c>
      <c r="P34" s="231">
        <v>853</v>
      </c>
      <c r="Q34" s="248" t="s">
        <v>210</v>
      </c>
      <c r="R34" s="179"/>
      <c r="S34" s="5">
        <f t="shared" si="23"/>
        <v>0</v>
      </c>
      <c r="T34" s="179"/>
      <c r="U34" s="5">
        <f t="shared" si="4"/>
        <v>0</v>
      </c>
      <c r="V34" s="231">
        <v>28326</v>
      </c>
      <c r="W34" s="6">
        <f t="shared" si="5"/>
        <v>3.89</v>
      </c>
      <c r="X34" s="5">
        <f>IF(V34/(H34-E34)/13&gt;=5/2,1,0)</f>
        <v>1</v>
      </c>
      <c r="Y34" s="231">
        <v>12153</v>
      </c>
      <c r="Z34" s="5">
        <f t="shared" si="25"/>
        <v>1</v>
      </c>
      <c r="AA34" s="231">
        <v>95</v>
      </c>
      <c r="AB34" s="5">
        <f t="shared" si="7"/>
        <v>2</v>
      </c>
      <c r="AC34" s="231">
        <v>74</v>
      </c>
      <c r="AD34" s="5">
        <f t="shared" si="30"/>
        <v>0</v>
      </c>
      <c r="AE34" s="231">
        <v>12476</v>
      </c>
      <c r="AF34" s="6">
        <f t="shared" si="9"/>
        <v>14.712264150943396</v>
      </c>
      <c r="AG34" s="5">
        <f t="shared" si="10"/>
        <v>3</v>
      </c>
      <c r="AH34" s="231">
        <v>17197</v>
      </c>
      <c r="AI34" s="7">
        <f t="shared" si="28"/>
        <v>23.23918918918919</v>
      </c>
      <c r="AJ34" s="5">
        <f t="shared" si="26"/>
        <v>2</v>
      </c>
      <c r="AK34" s="231">
        <v>3948</v>
      </c>
      <c r="AL34" s="7">
        <f t="shared" si="13"/>
        <v>64.721311475409834</v>
      </c>
      <c r="AM34" s="5">
        <f t="shared" si="14"/>
        <v>3</v>
      </c>
      <c r="AN34" s="107">
        <f t="shared" si="15"/>
        <v>16</v>
      </c>
      <c r="AO34" s="108">
        <f t="shared" si="27"/>
        <v>89</v>
      </c>
      <c r="AP34" s="104" t="str">
        <f t="shared" si="17"/>
        <v>нет</v>
      </c>
      <c r="AQ34" s="104" t="str">
        <f t="shared" si="18"/>
        <v>нет</v>
      </c>
      <c r="AR34" s="104" t="str">
        <f t="shared" si="19"/>
        <v>нет</v>
      </c>
    </row>
    <row r="35" spans="1:44" ht="30" customHeight="1">
      <c r="A35" s="12">
        <v>139</v>
      </c>
      <c r="B35" s="17" t="s">
        <v>189</v>
      </c>
      <c r="C35" s="188" t="s">
        <v>502</v>
      </c>
      <c r="D35" s="80">
        <v>11</v>
      </c>
      <c r="E35" s="80">
        <v>19</v>
      </c>
      <c r="F35" s="80">
        <v>109</v>
      </c>
      <c r="G35" s="168">
        <v>109</v>
      </c>
      <c r="H35" s="188" t="s">
        <v>384</v>
      </c>
      <c r="I35" s="5">
        <f t="shared" si="0"/>
        <v>1</v>
      </c>
      <c r="J35" s="188" t="s">
        <v>235</v>
      </c>
      <c r="K35" s="188" t="s">
        <v>411</v>
      </c>
      <c r="L35" s="188" t="s">
        <v>501</v>
      </c>
      <c r="M35" s="5">
        <f t="shared" si="1"/>
        <v>2</v>
      </c>
      <c r="N35" s="188" t="s">
        <v>506</v>
      </c>
      <c r="O35" s="5">
        <f t="shared" si="29"/>
        <v>1</v>
      </c>
      <c r="P35" s="188" t="s">
        <v>508</v>
      </c>
      <c r="Q35" s="167" t="s">
        <v>210</v>
      </c>
      <c r="R35" s="167"/>
      <c r="S35" s="5">
        <f t="shared" si="23"/>
        <v>0</v>
      </c>
      <c r="T35" s="167"/>
      <c r="U35" s="5">
        <f t="shared" si="4"/>
        <v>0</v>
      </c>
      <c r="V35" s="188">
        <v>5807</v>
      </c>
      <c r="W35" s="6">
        <f t="shared" si="5"/>
        <v>4.96</v>
      </c>
      <c r="X35" s="5">
        <f>IF(V35/(H35-E35)/13&gt;=2.5,1,0)</f>
        <v>1</v>
      </c>
      <c r="Y35" s="188">
        <v>2195</v>
      </c>
      <c r="Z35" s="5">
        <f t="shared" si="25"/>
        <v>1</v>
      </c>
      <c r="AA35" s="188" t="s">
        <v>257</v>
      </c>
      <c r="AB35" s="5">
        <f t="shared" si="7"/>
        <v>2</v>
      </c>
      <c r="AC35" s="188" t="s">
        <v>419</v>
      </c>
      <c r="AD35" s="5">
        <f t="shared" si="30"/>
        <v>2</v>
      </c>
      <c r="AE35" s="188" t="s">
        <v>510</v>
      </c>
      <c r="AF35" s="6">
        <f t="shared" si="9"/>
        <v>3.3783783783783785</v>
      </c>
      <c r="AG35" s="5">
        <f t="shared" si="10"/>
        <v>1</v>
      </c>
      <c r="AH35" s="188">
        <v>1955</v>
      </c>
      <c r="AI35" s="7">
        <f t="shared" si="28"/>
        <v>17.935779816513762</v>
      </c>
      <c r="AJ35" s="5">
        <f t="shared" si="26"/>
        <v>2</v>
      </c>
      <c r="AK35" s="188">
        <v>1363</v>
      </c>
      <c r="AL35" s="7">
        <f t="shared" si="13"/>
        <v>56.791666666666664</v>
      </c>
      <c r="AM35" s="5">
        <f t="shared" si="14"/>
        <v>3</v>
      </c>
      <c r="AN35" s="107">
        <f t="shared" si="15"/>
        <v>16</v>
      </c>
      <c r="AO35" s="107">
        <f t="shared" si="27"/>
        <v>89</v>
      </c>
      <c r="AP35" s="104" t="str">
        <f t="shared" si="17"/>
        <v>нет</v>
      </c>
      <c r="AQ35" s="104" t="str">
        <f t="shared" si="18"/>
        <v>нет</v>
      </c>
      <c r="AR35" s="104" t="str">
        <f t="shared" si="19"/>
        <v>нет</v>
      </c>
    </row>
    <row r="36" spans="1:44" ht="30" customHeight="1">
      <c r="A36" s="12">
        <v>145</v>
      </c>
      <c r="B36" s="41" t="s">
        <v>74</v>
      </c>
      <c r="C36" s="78">
        <v>54</v>
      </c>
      <c r="D36" s="79">
        <v>26</v>
      </c>
      <c r="E36" s="79">
        <v>155</v>
      </c>
      <c r="F36" s="79">
        <v>653</v>
      </c>
      <c r="G36" s="241">
        <v>654</v>
      </c>
      <c r="H36" s="78">
        <v>657</v>
      </c>
      <c r="I36" s="5">
        <f t="shared" ref="I36:I67" si="31">IF(ABS((H36-G36)/G36)&lt;=0.1,1,0)</f>
        <v>1</v>
      </c>
      <c r="J36" s="78">
        <v>26</v>
      </c>
      <c r="K36" s="78">
        <v>548</v>
      </c>
      <c r="L36" s="78">
        <v>84</v>
      </c>
      <c r="M36" s="5">
        <f t="shared" ref="M36:M67" si="32">IF(L36&gt;=90,2,IF(L36&gt;=80,1,0))</f>
        <v>1</v>
      </c>
      <c r="N36" s="78">
        <v>636</v>
      </c>
      <c r="O36" s="5">
        <f t="shared" si="29"/>
        <v>1</v>
      </c>
      <c r="P36" s="78">
        <v>786</v>
      </c>
      <c r="Q36" s="185" t="s">
        <v>210</v>
      </c>
      <c r="R36" s="185"/>
      <c r="S36" s="5">
        <f t="shared" si="23"/>
        <v>0</v>
      </c>
      <c r="T36" s="185"/>
      <c r="U36" s="5">
        <f t="shared" ref="U36:U67" si="33">IF(T36&gt;=90,2,IF(T36&gt;=80,1,0))</f>
        <v>0</v>
      </c>
      <c r="V36" s="78">
        <v>26311</v>
      </c>
      <c r="W36" s="6">
        <f t="shared" ref="W36:W67" si="34">ROUND($V36/($H36-$E36)/13,2)</f>
        <v>4.03</v>
      </c>
      <c r="X36" s="5">
        <f>IF(V36/(H36-E36)/13&gt;=2.5,1,0)</f>
        <v>1</v>
      </c>
      <c r="Y36" s="78">
        <v>9829</v>
      </c>
      <c r="Z36" s="5">
        <f t="shared" si="25"/>
        <v>1</v>
      </c>
      <c r="AA36" s="78">
        <v>97</v>
      </c>
      <c r="AB36" s="5">
        <f t="shared" ref="AB36:AB67" si="35">IF(AA36&gt;=90,2,IF(AA36&gt;=80,1,0))</f>
        <v>2</v>
      </c>
      <c r="AC36" s="78">
        <v>97</v>
      </c>
      <c r="AD36" s="5">
        <f t="shared" si="30"/>
        <v>2</v>
      </c>
      <c r="AE36" s="78">
        <v>5863</v>
      </c>
      <c r="AF36" s="6">
        <f t="shared" ref="AF36:AF67" si="36">AE36/K36</f>
        <v>10.698905109489051</v>
      </c>
      <c r="AG36" s="5">
        <f t="shared" ref="AG36:AG67" si="37">IF(AF36&gt;12,3,IF(AF36&gt;4,2,IF(AF36&gt;1,1,0)))</f>
        <v>2</v>
      </c>
      <c r="AH36" s="78">
        <v>4369</v>
      </c>
      <c r="AI36" s="7">
        <f t="shared" si="28"/>
        <v>6.6499238964992387</v>
      </c>
      <c r="AJ36" s="5">
        <f t="shared" si="26"/>
        <v>2</v>
      </c>
      <c r="AK36" s="78">
        <v>1982</v>
      </c>
      <c r="AL36" s="7">
        <f t="shared" ref="AL36:AL67" si="38">AK36/C36</f>
        <v>36.703703703703702</v>
      </c>
      <c r="AM36" s="5">
        <f t="shared" ref="AM36:AM67" si="39">IF(AL36&gt;23,3,IF(AL36&gt;12,2,IF(AL36&gt;4,1,0)))</f>
        <v>3</v>
      </c>
      <c r="AN36" s="107">
        <f t="shared" ref="AN36:AN67" si="40">I36+M36+O36+S36+U36+X36+Z36+AB36+AD36+AG36+AJ36+AM36</f>
        <v>16</v>
      </c>
      <c r="AO36" s="107">
        <f t="shared" si="27"/>
        <v>89</v>
      </c>
      <c r="AP36" s="104" t="str">
        <f t="shared" si="17"/>
        <v>нет</v>
      </c>
      <c r="AQ36" s="104" t="str">
        <f t="shared" si="18"/>
        <v>нет</v>
      </c>
      <c r="AR36" s="104" t="str">
        <f t="shared" si="19"/>
        <v>нет</v>
      </c>
    </row>
    <row r="37" spans="1:44" ht="30" customHeight="1">
      <c r="A37" s="12">
        <v>146</v>
      </c>
      <c r="B37" s="41" t="s">
        <v>76</v>
      </c>
      <c r="C37" s="78">
        <v>57</v>
      </c>
      <c r="D37" s="79">
        <v>32</v>
      </c>
      <c r="E37" s="79">
        <v>150</v>
      </c>
      <c r="F37" s="79">
        <v>775</v>
      </c>
      <c r="G37" s="241">
        <v>771</v>
      </c>
      <c r="H37" s="78">
        <v>782</v>
      </c>
      <c r="I37" s="5">
        <f t="shared" si="31"/>
        <v>1</v>
      </c>
      <c r="J37" s="78">
        <v>32</v>
      </c>
      <c r="K37" s="78">
        <v>797</v>
      </c>
      <c r="L37" s="78">
        <v>99</v>
      </c>
      <c r="M37" s="5">
        <f t="shared" si="32"/>
        <v>2</v>
      </c>
      <c r="N37" s="78">
        <v>589</v>
      </c>
      <c r="O37" s="5">
        <f t="shared" si="29"/>
        <v>1</v>
      </c>
      <c r="P37" s="78">
        <v>932</v>
      </c>
      <c r="Q37" s="185" t="s">
        <v>210</v>
      </c>
      <c r="R37" s="185"/>
      <c r="S37" s="5">
        <f t="shared" si="23"/>
        <v>0</v>
      </c>
      <c r="T37" s="185"/>
      <c r="U37" s="5">
        <f t="shared" si="33"/>
        <v>0</v>
      </c>
      <c r="V37" s="78">
        <v>30300</v>
      </c>
      <c r="W37" s="6">
        <f t="shared" si="34"/>
        <v>3.69</v>
      </c>
      <c r="X37" s="5">
        <f>IF(V37/(H37-E37)/13&gt;=2.5,1,0)</f>
        <v>1</v>
      </c>
      <c r="Y37" s="78">
        <v>12388</v>
      </c>
      <c r="Z37" s="5">
        <f t="shared" si="25"/>
        <v>1</v>
      </c>
      <c r="AA37" s="78">
        <v>93</v>
      </c>
      <c r="AB37" s="5">
        <f t="shared" si="35"/>
        <v>2</v>
      </c>
      <c r="AC37" s="78">
        <v>89</v>
      </c>
      <c r="AD37" s="5">
        <f t="shared" si="30"/>
        <v>1</v>
      </c>
      <c r="AE37" s="78">
        <v>9206</v>
      </c>
      <c r="AF37" s="6">
        <f t="shared" si="36"/>
        <v>11.550815558343789</v>
      </c>
      <c r="AG37" s="5">
        <f t="shared" si="37"/>
        <v>2</v>
      </c>
      <c r="AH37" s="78">
        <v>4095</v>
      </c>
      <c r="AI37" s="7">
        <f t="shared" si="28"/>
        <v>5.2365728900255757</v>
      </c>
      <c r="AJ37" s="5">
        <f t="shared" si="26"/>
        <v>2</v>
      </c>
      <c r="AK37" s="78">
        <v>1890</v>
      </c>
      <c r="AL37" s="7">
        <f t="shared" si="38"/>
        <v>33.157894736842103</v>
      </c>
      <c r="AM37" s="5">
        <f t="shared" si="39"/>
        <v>3</v>
      </c>
      <c r="AN37" s="107">
        <f t="shared" si="40"/>
        <v>16</v>
      </c>
      <c r="AO37" s="107">
        <f t="shared" si="27"/>
        <v>89</v>
      </c>
      <c r="AP37" s="104" t="str">
        <f t="shared" si="17"/>
        <v>нет</v>
      </c>
      <c r="AQ37" s="104" t="str">
        <f t="shared" si="18"/>
        <v>нет</v>
      </c>
      <c r="AR37" s="104" t="str">
        <f t="shared" si="19"/>
        <v>нет</v>
      </c>
    </row>
    <row r="38" spans="1:44" ht="30" customHeight="1">
      <c r="A38" s="12">
        <v>147</v>
      </c>
      <c r="B38" s="42" t="s">
        <v>77</v>
      </c>
      <c r="C38" s="185">
        <v>28</v>
      </c>
      <c r="D38" s="79">
        <v>14</v>
      </c>
      <c r="E38" s="79">
        <v>0</v>
      </c>
      <c r="F38" s="79">
        <v>329</v>
      </c>
      <c r="G38" s="241">
        <v>329</v>
      </c>
      <c r="H38" s="185">
        <v>329</v>
      </c>
      <c r="I38" s="5">
        <f t="shared" si="31"/>
        <v>1</v>
      </c>
      <c r="J38" s="185">
        <v>14</v>
      </c>
      <c r="K38" s="185">
        <v>364</v>
      </c>
      <c r="L38" s="185">
        <v>100</v>
      </c>
      <c r="M38" s="5">
        <f t="shared" si="32"/>
        <v>2</v>
      </c>
      <c r="N38" s="185">
        <v>332</v>
      </c>
      <c r="O38" s="5">
        <f t="shared" si="29"/>
        <v>1</v>
      </c>
      <c r="P38" s="185">
        <v>507</v>
      </c>
      <c r="Q38" s="78" t="s">
        <v>210</v>
      </c>
      <c r="R38" s="78"/>
      <c r="S38" s="5">
        <f t="shared" si="23"/>
        <v>0</v>
      </c>
      <c r="T38" s="78"/>
      <c r="U38" s="5">
        <f t="shared" si="33"/>
        <v>0</v>
      </c>
      <c r="V38" s="185">
        <v>11295</v>
      </c>
      <c r="W38" s="6">
        <f t="shared" si="34"/>
        <v>2.64</v>
      </c>
      <c r="X38" s="5">
        <f>IF(V38/(H38-E38)/13&gt;=2.5,1,0)</f>
        <v>1</v>
      </c>
      <c r="Y38" s="185">
        <v>6652</v>
      </c>
      <c r="Z38" s="5">
        <f t="shared" si="25"/>
        <v>1</v>
      </c>
      <c r="AA38" s="78">
        <v>97</v>
      </c>
      <c r="AB38" s="5">
        <f t="shared" si="35"/>
        <v>2</v>
      </c>
      <c r="AC38" s="78">
        <v>97</v>
      </c>
      <c r="AD38" s="5">
        <f t="shared" si="30"/>
        <v>2</v>
      </c>
      <c r="AE38" s="78">
        <v>2739</v>
      </c>
      <c r="AF38" s="6">
        <f t="shared" si="36"/>
        <v>7.5247252747252746</v>
      </c>
      <c r="AG38" s="5">
        <f t="shared" si="37"/>
        <v>2</v>
      </c>
      <c r="AH38" s="78">
        <v>2524</v>
      </c>
      <c r="AI38" s="7">
        <f t="shared" si="28"/>
        <v>7.6717325227963524</v>
      </c>
      <c r="AJ38" s="5">
        <f t="shared" si="26"/>
        <v>2</v>
      </c>
      <c r="AK38" s="78">
        <v>570</v>
      </c>
      <c r="AL38" s="7">
        <f t="shared" si="38"/>
        <v>20.357142857142858</v>
      </c>
      <c r="AM38" s="5">
        <f t="shared" si="39"/>
        <v>2</v>
      </c>
      <c r="AN38" s="107">
        <f t="shared" si="40"/>
        <v>16</v>
      </c>
      <c r="AO38" s="107">
        <f t="shared" si="27"/>
        <v>89</v>
      </c>
      <c r="AP38" s="104" t="str">
        <f t="shared" ref="AP38:AP51" si="41">IF(AND(OR($B$3="октябрь",$B$3="декабрь",$B$3="март",$B$3="май"),Q38="четверть"),"выставляются","нет")</f>
        <v>нет</v>
      </c>
      <c r="AQ38" s="104" t="str">
        <f t="shared" ref="AQ38:AQ51" si="42">IF(AND(OR($B$3="ноябрь",$B$3="февраль",$B$3="май"),$Q38="триместр"),"выставляются","нет")</f>
        <v>нет</v>
      </c>
      <c r="AR38" s="104" t="str">
        <f t="shared" ref="AR38:AR51" si="43">IF(AND(OR($B$3="декабрь",$B$3="май"),$Q38="полугодие"),"выставляются","нет")</f>
        <v>нет</v>
      </c>
    </row>
    <row r="39" spans="1:44" ht="30" customHeight="1">
      <c r="A39" s="12">
        <v>148</v>
      </c>
      <c r="B39" s="41" t="s">
        <v>80</v>
      </c>
      <c r="C39" s="185">
        <v>23</v>
      </c>
      <c r="D39" s="79">
        <v>11</v>
      </c>
      <c r="E39" s="79">
        <v>33</v>
      </c>
      <c r="F39" s="79">
        <v>180</v>
      </c>
      <c r="G39" s="241">
        <v>181</v>
      </c>
      <c r="H39" s="185">
        <v>181</v>
      </c>
      <c r="I39" s="5">
        <f t="shared" si="31"/>
        <v>1</v>
      </c>
      <c r="J39" s="185">
        <v>11</v>
      </c>
      <c r="K39" s="185">
        <v>304</v>
      </c>
      <c r="L39" s="185">
        <v>100</v>
      </c>
      <c r="M39" s="5">
        <f t="shared" si="32"/>
        <v>2</v>
      </c>
      <c r="N39" s="185">
        <v>235</v>
      </c>
      <c r="O39" s="5">
        <f t="shared" si="29"/>
        <v>1</v>
      </c>
      <c r="P39" s="185">
        <v>311</v>
      </c>
      <c r="Q39" s="78" t="s">
        <v>210</v>
      </c>
      <c r="R39" s="78"/>
      <c r="S39" s="5">
        <f t="shared" si="23"/>
        <v>0</v>
      </c>
      <c r="T39" s="78"/>
      <c r="U39" s="5">
        <f t="shared" si="33"/>
        <v>0</v>
      </c>
      <c r="V39" s="185">
        <v>7599</v>
      </c>
      <c r="W39" s="6">
        <f t="shared" si="34"/>
        <v>3.95</v>
      </c>
      <c r="X39" s="5">
        <f>IF(V39/(H39-E39)/13&gt;=2.5,1,0)</f>
        <v>1</v>
      </c>
      <c r="Y39" s="185">
        <v>3083</v>
      </c>
      <c r="Z39" s="5">
        <f t="shared" si="25"/>
        <v>1</v>
      </c>
      <c r="AA39" s="78">
        <v>99</v>
      </c>
      <c r="AB39" s="5">
        <f t="shared" si="35"/>
        <v>2</v>
      </c>
      <c r="AC39" s="78">
        <v>98</v>
      </c>
      <c r="AD39" s="5">
        <f t="shared" si="30"/>
        <v>2</v>
      </c>
      <c r="AE39" s="78">
        <v>915</v>
      </c>
      <c r="AF39" s="6">
        <f t="shared" si="36"/>
        <v>3.0098684210526314</v>
      </c>
      <c r="AG39" s="5">
        <f t="shared" si="37"/>
        <v>1</v>
      </c>
      <c r="AH39" s="78">
        <v>757</v>
      </c>
      <c r="AI39" s="7">
        <f t="shared" si="28"/>
        <v>4.1823204419889501</v>
      </c>
      <c r="AJ39" s="5">
        <f t="shared" si="26"/>
        <v>2</v>
      </c>
      <c r="AK39" s="78">
        <v>842</v>
      </c>
      <c r="AL39" s="7">
        <f t="shared" si="38"/>
        <v>36.608695652173914</v>
      </c>
      <c r="AM39" s="5">
        <f t="shared" si="39"/>
        <v>3</v>
      </c>
      <c r="AN39" s="107">
        <f t="shared" si="40"/>
        <v>16</v>
      </c>
      <c r="AO39" s="107">
        <f t="shared" si="27"/>
        <v>89</v>
      </c>
      <c r="AP39" s="104" t="str">
        <f t="shared" si="41"/>
        <v>нет</v>
      </c>
      <c r="AQ39" s="104" t="str">
        <f t="shared" si="42"/>
        <v>нет</v>
      </c>
      <c r="AR39" s="104" t="str">
        <f t="shared" si="43"/>
        <v>нет</v>
      </c>
    </row>
    <row r="40" spans="1:44" ht="30" customHeight="1">
      <c r="A40" s="12">
        <v>149</v>
      </c>
      <c r="B40" s="43" t="s">
        <v>72</v>
      </c>
      <c r="C40" s="185">
        <v>22</v>
      </c>
      <c r="D40" s="79">
        <v>10</v>
      </c>
      <c r="E40" s="79">
        <v>19</v>
      </c>
      <c r="F40" s="79">
        <v>75</v>
      </c>
      <c r="G40" s="241">
        <v>75</v>
      </c>
      <c r="H40" s="185">
        <v>76</v>
      </c>
      <c r="I40" s="5">
        <f t="shared" si="31"/>
        <v>1</v>
      </c>
      <c r="J40" s="185">
        <v>16</v>
      </c>
      <c r="K40" s="185">
        <v>110</v>
      </c>
      <c r="L40" s="185">
        <v>100</v>
      </c>
      <c r="M40" s="5">
        <f t="shared" si="32"/>
        <v>2</v>
      </c>
      <c r="N40" s="185">
        <v>440</v>
      </c>
      <c r="O40" s="5">
        <f t="shared" si="29"/>
        <v>1</v>
      </c>
      <c r="P40" s="185">
        <v>380</v>
      </c>
      <c r="Q40" s="78" t="s">
        <v>210</v>
      </c>
      <c r="R40" s="78"/>
      <c r="S40" s="5">
        <f t="shared" si="23"/>
        <v>0</v>
      </c>
      <c r="T40" s="78"/>
      <c r="U40" s="5">
        <f t="shared" si="33"/>
        <v>0</v>
      </c>
      <c r="V40" s="185">
        <v>4769</v>
      </c>
      <c r="W40" s="6">
        <f t="shared" si="34"/>
        <v>6.44</v>
      </c>
      <c r="X40" s="94">
        <f>IF(V40/(H40-E40)/13&gt;=1.5,1,0)</f>
        <v>1</v>
      </c>
      <c r="Y40" s="185">
        <v>1320</v>
      </c>
      <c r="Z40" s="94">
        <f>IF(Y40/H40&gt;=3,1,0)</f>
        <v>1</v>
      </c>
      <c r="AA40" s="78">
        <v>99</v>
      </c>
      <c r="AB40" s="5">
        <f t="shared" si="35"/>
        <v>2</v>
      </c>
      <c r="AC40" s="78">
        <v>92</v>
      </c>
      <c r="AD40" s="152">
        <f t="shared" si="30"/>
        <v>2</v>
      </c>
      <c r="AE40" s="78">
        <v>24</v>
      </c>
      <c r="AF40" s="6">
        <f t="shared" si="36"/>
        <v>0.21818181818181817</v>
      </c>
      <c r="AG40" s="5">
        <f t="shared" si="37"/>
        <v>0</v>
      </c>
      <c r="AH40" s="78">
        <v>5</v>
      </c>
      <c r="AI40" s="7">
        <f t="shared" si="28"/>
        <v>6.5789473684210523E-2</v>
      </c>
      <c r="AJ40" s="152">
        <f t="shared" si="26"/>
        <v>0</v>
      </c>
      <c r="AK40" s="78">
        <v>330</v>
      </c>
      <c r="AL40" s="7">
        <f t="shared" si="38"/>
        <v>15</v>
      </c>
      <c r="AM40" s="5">
        <f t="shared" si="39"/>
        <v>2</v>
      </c>
      <c r="AN40" s="107">
        <f t="shared" si="40"/>
        <v>12</v>
      </c>
      <c r="AO40" s="109">
        <f>ROUND(AN40/($AN$2-$AD$2-$AJ$2)*100,0)</f>
        <v>86</v>
      </c>
      <c r="AP40" s="104" t="str">
        <f t="shared" si="41"/>
        <v>нет</v>
      </c>
      <c r="AQ40" s="104" t="str">
        <f t="shared" si="42"/>
        <v>нет</v>
      </c>
      <c r="AR40" s="104" t="str">
        <f t="shared" si="43"/>
        <v>нет</v>
      </c>
    </row>
    <row r="41" spans="1:44" ht="30" customHeight="1">
      <c r="A41" s="12">
        <v>2</v>
      </c>
      <c r="B41" s="34" t="s">
        <v>61</v>
      </c>
      <c r="C41" s="167" t="s">
        <v>234</v>
      </c>
      <c r="D41" s="79">
        <v>13</v>
      </c>
      <c r="E41" s="79">
        <v>168</v>
      </c>
      <c r="F41" s="79">
        <v>360</v>
      </c>
      <c r="G41" s="168">
        <v>360</v>
      </c>
      <c r="H41" s="167" t="s">
        <v>243</v>
      </c>
      <c r="I41" s="5">
        <f t="shared" si="31"/>
        <v>1</v>
      </c>
      <c r="J41" s="167">
        <v>13</v>
      </c>
      <c r="K41" s="167" t="s">
        <v>249</v>
      </c>
      <c r="L41" s="167" t="s">
        <v>256</v>
      </c>
      <c r="M41" s="5">
        <f t="shared" si="32"/>
        <v>2</v>
      </c>
      <c r="N41" s="167" t="s">
        <v>262</v>
      </c>
      <c r="O41" s="39">
        <f>IF(N41/D41&gt;=9,1,0)</f>
        <v>1</v>
      </c>
      <c r="P41" s="167" t="s">
        <v>269</v>
      </c>
      <c r="Q41" s="186" t="s">
        <v>210</v>
      </c>
      <c r="R41" s="186"/>
      <c r="S41" s="5">
        <f t="shared" si="23"/>
        <v>0</v>
      </c>
      <c r="T41" s="186"/>
      <c r="U41" s="5">
        <f t="shared" si="33"/>
        <v>0</v>
      </c>
      <c r="V41" s="190" t="s">
        <v>276</v>
      </c>
      <c r="W41" s="6">
        <f t="shared" si="34"/>
        <v>5.32</v>
      </c>
      <c r="X41" s="5">
        <f t="shared" ref="X41:X54" si="44">IF(V41/(H41-E41)/13&gt;=2.5,1,0)</f>
        <v>1</v>
      </c>
      <c r="Y41" s="167" t="s">
        <v>282</v>
      </c>
      <c r="Z41" s="5">
        <f t="shared" ref="Z41:Z72" si="45">IF(Y41/H41&gt;=6,1,0)</f>
        <v>1</v>
      </c>
      <c r="AA41" s="186" t="s">
        <v>287</v>
      </c>
      <c r="AB41" s="5">
        <f t="shared" si="35"/>
        <v>2</v>
      </c>
      <c r="AC41" s="186" t="s">
        <v>289</v>
      </c>
      <c r="AD41" s="39">
        <f>IF(AC41&gt;=70,2,IF(AC41&gt;=60,1,0))</f>
        <v>2</v>
      </c>
      <c r="AE41" s="186" t="s">
        <v>296</v>
      </c>
      <c r="AF41" s="6">
        <f t="shared" si="36"/>
        <v>5.7604895104895109</v>
      </c>
      <c r="AG41" s="5">
        <f t="shared" si="37"/>
        <v>2</v>
      </c>
      <c r="AH41" s="186" t="s">
        <v>302</v>
      </c>
      <c r="AI41" s="7">
        <f t="shared" si="28"/>
        <v>0.48626373626373626</v>
      </c>
      <c r="AJ41" s="5">
        <f t="shared" si="26"/>
        <v>0</v>
      </c>
      <c r="AK41" s="186" t="s">
        <v>308</v>
      </c>
      <c r="AL41" s="7">
        <f t="shared" si="38"/>
        <v>35.535714285714285</v>
      </c>
      <c r="AM41" s="5">
        <f t="shared" si="39"/>
        <v>3</v>
      </c>
      <c r="AN41" s="107">
        <f t="shared" si="40"/>
        <v>15</v>
      </c>
      <c r="AO41" s="107">
        <f t="shared" ref="AO41:AO86" si="46">ROUND(AN41/$AN$2*100,0)</f>
        <v>83</v>
      </c>
      <c r="AP41" s="104" t="str">
        <f t="shared" si="41"/>
        <v>нет</v>
      </c>
      <c r="AQ41" s="104" t="str">
        <f t="shared" si="42"/>
        <v>нет</v>
      </c>
      <c r="AR41" s="104" t="str">
        <f t="shared" si="43"/>
        <v>нет</v>
      </c>
    </row>
    <row r="42" spans="1:44" ht="30" customHeight="1">
      <c r="A42" s="12">
        <v>17</v>
      </c>
      <c r="B42" s="17" t="s">
        <v>182</v>
      </c>
      <c r="C42" s="167">
        <v>46</v>
      </c>
      <c r="D42" s="79">
        <v>19</v>
      </c>
      <c r="E42" s="79">
        <v>74</v>
      </c>
      <c r="F42" s="79">
        <v>371</v>
      </c>
      <c r="G42" s="168">
        <v>373</v>
      </c>
      <c r="H42" s="167">
        <v>376</v>
      </c>
      <c r="I42" s="5">
        <f t="shared" si="31"/>
        <v>1</v>
      </c>
      <c r="J42" s="167">
        <v>27</v>
      </c>
      <c r="K42" s="167">
        <v>510</v>
      </c>
      <c r="L42" s="167">
        <v>99</v>
      </c>
      <c r="M42" s="5">
        <f t="shared" si="32"/>
        <v>2</v>
      </c>
      <c r="N42" s="167">
        <v>1081</v>
      </c>
      <c r="O42" s="5">
        <f t="shared" ref="O42:O60" si="47">IF(N42/D42&gt;=13,1,0)</f>
        <v>1</v>
      </c>
      <c r="P42" s="167">
        <v>751</v>
      </c>
      <c r="Q42" s="186" t="s">
        <v>210</v>
      </c>
      <c r="R42" s="186"/>
      <c r="S42" s="5">
        <f t="shared" si="23"/>
        <v>0</v>
      </c>
      <c r="T42" s="186"/>
      <c r="U42" s="5">
        <f t="shared" si="33"/>
        <v>0</v>
      </c>
      <c r="V42" s="190">
        <v>17176</v>
      </c>
      <c r="W42" s="6">
        <f t="shared" si="34"/>
        <v>4.37</v>
      </c>
      <c r="X42" s="5">
        <f t="shared" si="44"/>
        <v>1</v>
      </c>
      <c r="Y42" s="190">
        <v>7061</v>
      </c>
      <c r="Z42" s="5">
        <f t="shared" si="45"/>
        <v>1</v>
      </c>
      <c r="AA42" s="186">
        <v>94</v>
      </c>
      <c r="AB42" s="5">
        <f t="shared" si="35"/>
        <v>2</v>
      </c>
      <c r="AC42" s="186">
        <v>88</v>
      </c>
      <c r="AD42" s="5">
        <f t="shared" ref="AD42:AD60" si="48">IF(AC42&gt;=90,2,IF(AC42&gt;=80,1,0))</f>
        <v>1</v>
      </c>
      <c r="AE42" s="188">
        <v>3613</v>
      </c>
      <c r="AF42" s="6">
        <f t="shared" si="36"/>
        <v>7.0843137254901958</v>
      </c>
      <c r="AG42" s="5">
        <f t="shared" si="37"/>
        <v>2</v>
      </c>
      <c r="AH42" s="188">
        <v>608</v>
      </c>
      <c r="AI42" s="7">
        <f t="shared" si="28"/>
        <v>1.6170212765957446</v>
      </c>
      <c r="AJ42" s="5">
        <f t="shared" si="26"/>
        <v>1</v>
      </c>
      <c r="AK42" s="188">
        <v>1230</v>
      </c>
      <c r="AL42" s="7">
        <f t="shared" si="38"/>
        <v>26.739130434782609</v>
      </c>
      <c r="AM42" s="5">
        <f t="shared" si="39"/>
        <v>3</v>
      </c>
      <c r="AN42" s="107">
        <f t="shared" si="40"/>
        <v>15</v>
      </c>
      <c r="AO42" s="107">
        <f t="shared" si="46"/>
        <v>83</v>
      </c>
      <c r="AP42" s="104" t="str">
        <f t="shared" si="41"/>
        <v>нет</v>
      </c>
      <c r="AQ42" s="104" t="str">
        <f t="shared" si="42"/>
        <v>нет</v>
      </c>
      <c r="AR42" s="104" t="str">
        <f t="shared" si="43"/>
        <v>нет</v>
      </c>
    </row>
    <row r="43" spans="1:44" ht="30" customHeight="1">
      <c r="A43" s="12">
        <v>18</v>
      </c>
      <c r="B43" s="17" t="s">
        <v>181</v>
      </c>
      <c r="C43" s="167" t="s">
        <v>239</v>
      </c>
      <c r="D43" s="79">
        <v>11</v>
      </c>
      <c r="E43" s="79">
        <v>9</v>
      </c>
      <c r="F43" s="4">
        <v>50</v>
      </c>
      <c r="G43" s="168">
        <v>51</v>
      </c>
      <c r="H43" s="167" t="s">
        <v>340</v>
      </c>
      <c r="I43" s="5">
        <f t="shared" si="31"/>
        <v>1</v>
      </c>
      <c r="J43" s="167" t="s">
        <v>235</v>
      </c>
      <c r="K43" s="167" t="s">
        <v>290</v>
      </c>
      <c r="L43" s="167" t="s">
        <v>256</v>
      </c>
      <c r="M43" s="5">
        <f t="shared" si="32"/>
        <v>2</v>
      </c>
      <c r="N43" s="167" t="s">
        <v>353</v>
      </c>
      <c r="O43" s="5">
        <f t="shared" si="47"/>
        <v>1</v>
      </c>
      <c r="P43" s="167" t="s">
        <v>358</v>
      </c>
      <c r="Q43" s="227" t="s">
        <v>210</v>
      </c>
      <c r="R43" s="186"/>
      <c r="S43" s="5">
        <f t="shared" si="23"/>
        <v>0</v>
      </c>
      <c r="T43" s="186"/>
      <c r="U43" s="5">
        <f t="shared" si="33"/>
        <v>0</v>
      </c>
      <c r="V43" s="190" t="s">
        <v>364</v>
      </c>
      <c r="W43" s="6">
        <f t="shared" si="34"/>
        <v>7.31</v>
      </c>
      <c r="X43" s="5">
        <f t="shared" si="44"/>
        <v>1</v>
      </c>
      <c r="Y43" s="190" t="s">
        <v>370</v>
      </c>
      <c r="Z43" s="5">
        <f t="shared" si="45"/>
        <v>1</v>
      </c>
      <c r="AA43" s="167" t="s">
        <v>256</v>
      </c>
      <c r="AB43" s="5">
        <f t="shared" si="35"/>
        <v>2</v>
      </c>
      <c r="AC43" s="167" t="s">
        <v>256</v>
      </c>
      <c r="AD43" s="5">
        <f t="shared" si="48"/>
        <v>2</v>
      </c>
      <c r="AE43" s="190" t="s">
        <v>376</v>
      </c>
      <c r="AF43" s="6">
        <f t="shared" si="36"/>
        <v>3.3559322033898304</v>
      </c>
      <c r="AG43" s="5">
        <f t="shared" si="37"/>
        <v>1</v>
      </c>
      <c r="AH43" s="190" t="s">
        <v>288</v>
      </c>
      <c r="AI43" s="7">
        <f t="shared" si="28"/>
        <v>1.5294117647058822</v>
      </c>
      <c r="AJ43" s="5">
        <f t="shared" si="26"/>
        <v>1</v>
      </c>
      <c r="AK43" s="190" t="s">
        <v>387</v>
      </c>
      <c r="AL43" s="7">
        <f t="shared" si="38"/>
        <v>30.941176470588236</v>
      </c>
      <c r="AM43" s="5">
        <f t="shared" si="39"/>
        <v>3</v>
      </c>
      <c r="AN43" s="107">
        <f t="shared" si="40"/>
        <v>15</v>
      </c>
      <c r="AO43" s="107">
        <f t="shared" si="46"/>
        <v>83</v>
      </c>
      <c r="AP43" s="104" t="str">
        <f t="shared" si="41"/>
        <v>нет</v>
      </c>
      <c r="AQ43" s="104" t="str">
        <f t="shared" si="42"/>
        <v>нет</v>
      </c>
      <c r="AR43" s="104" t="str">
        <f t="shared" si="43"/>
        <v>нет</v>
      </c>
    </row>
    <row r="44" spans="1:44" ht="30" customHeight="1">
      <c r="A44" s="12">
        <v>19</v>
      </c>
      <c r="B44" s="17" t="s">
        <v>186</v>
      </c>
      <c r="C44" s="167" t="s">
        <v>336</v>
      </c>
      <c r="D44" s="79">
        <v>19</v>
      </c>
      <c r="E44" s="79">
        <v>90</v>
      </c>
      <c r="F44" s="4">
        <v>439</v>
      </c>
      <c r="G44" s="168">
        <v>439</v>
      </c>
      <c r="H44" s="167" t="s">
        <v>341</v>
      </c>
      <c r="I44" s="5">
        <f t="shared" si="31"/>
        <v>1</v>
      </c>
      <c r="J44" s="167" t="s">
        <v>348</v>
      </c>
      <c r="K44" s="167" t="s">
        <v>320</v>
      </c>
      <c r="L44" s="167" t="s">
        <v>257</v>
      </c>
      <c r="M44" s="5">
        <f t="shared" si="32"/>
        <v>2</v>
      </c>
      <c r="N44" s="167" t="s">
        <v>354</v>
      </c>
      <c r="O44" s="5">
        <f t="shared" si="47"/>
        <v>1</v>
      </c>
      <c r="P44" s="167" t="s">
        <v>359</v>
      </c>
      <c r="Q44" s="227" t="s">
        <v>210</v>
      </c>
      <c r="R44" s="186"/>
      <c r="S44" s="5">
        <f t="shared" si="23"/>
        <v>0</v>
      </c>
      <c r="T44" s="186"/>
      <c r="U44" s="5">
        <f t="shared" si="33"/>
        <v>0</v>
      </c>
      <c r="V44" s="190" t="s">
        <v>365</v>
      </c>
      <c r="W44" s="6">
        <f t="shared" si="34"/>
        <v>4.26</v>
      </c>
      <c r="X44" s="5">
        <f t="shared" si="44"/>
        <v>1</v>
      </c>
      <c r="Y44" s="190" t="s">
        <v>371</v>
      </c>
      <c r="Z44" s="5">
        <f t="shared" si="45"/>
        <v>1</v>
      </c>
      <c r="AA44" s="167" t="s">
        <v>256</v>
      </c>
      <c r="AB44" s="5">
        <f t="shared" si="35"/>
        <v>2</v>
      </c>
      <c r="AC44" s="167" t="s">
        <v>256</v>
      </c>
      <c r="AD44" s="5">
        <f t="shared" si="48"/>
        <v>2</v>
      </c>
      <c r="AE44" s="190" t="s">
        <v>377</v>
      </c>
      <c r="AF44" s="6">
        <f t="shared" si="36"/>
        <v>0.94860813704496783</v>
      </c>
      <c r="AG44" s="5">
        <f t="shared" si="37"/>
        <v>0</v>
      </c>
      <c r="AH44" s="190" t="s">
        <v>382</v>
      </c>
      <c r="AI44" s="7">
        <f t="shared" si="28"/>
        <v>6.1640091116173119</v>
      </c>
      <c r="AJ44" s="5">
        <f t="shared" si="26"/>
        <v>2</v>
      </c>
      <c r="AK44" s="190" t="s">
        <v>388</v>
      </c>
      <c r="AL44" s="7">
        <f t="shared" si="38"/>
        <v>28.35</v>
      </c>
      <c r="AM44" s="5">
        <f t="shared" si="39"/>
        <v>3</v>
      </c>
      <c r="AN44" s="107">
        <f t="shared" si="40"/>
        <v>15</v>
      </c>
      <c r="AO44" s="107">
        <f t="shared" si="46"/>
        <v>83</v>
      </c>
      <c r="AP44" s="104" t="str">
        <f t="shared" si="41"/>
        <v>нет</v>
      </c>
      <c r="AQ44" s="104" t="str">
        <f t="shared" si="42"/>
        <v>нет</v>
      </c>
      <c r="AR44" s="104" t="str">
        <f t="shared" si="43"/>
        <v>нет</v>
      </c>
    </row>
    <row r="45" spans="1:44" ht="30" customHeight="1">
      <c r="A45" s="12">
        <v>24</v>
      </c>
      <c r="B45" s="17" t="s">
        <v>47</v>
      </c>
      <c r="C45" s="190" t="s">
        <v>391</v>
      </c>
      <c r="D45" s="80">
        <v>26</v>
      </c>
      <c r="E45" s="80">
        <v>137</v>
      </c>
      <c r="F45" s="236">
        <v>700</v>
      </c>
      <c r="G45" s="168">
        <v>700</v>
      </c>
      <c r="H45" s="190" t="s">
        <v>397</v>
      </c>
      <c r="I45" s="5">
        <f t="shared" si="31"/>
        <v>1</v>
      </c>
      <c r="J45" s="190" t="s">
        <v>392</v>
      </c>
      <c r="K45" s="190" t="s">
        <v>406</v>
      </c>
      <c r="L45" s="190" t="s">
        <v>419</v>
      </c>
      <c r="M45" s="5">
        <f t="shared" si="32"/>
        <v>2</v>
      </c>
      <c r="N45" s="190" t="s">
        <v>421</v>
      </c>
      <c r="O45" s="5">
        <f t="shared" si="47"/>
        <v>1</v>
      </c>
      <c r="P45" s="190" t="s">
        <v>433</v>
      </c>
      <c r="Q45" s="227" t="s">
        <v>210</v>
      </c>
      <c r="R45" s="186"/>
      <c r="S45" s="5">
        <f t="shared" si="23"/>
        <v>0</v>
      </c>
      <c r="T45" s="186"/>
      <c r="U45" s="5">
        <f t="shared" si="33"/>
        <v>0</v>
      </c>
      <c r="V45" s="190" t="s">
        <v>442</v>
      </c>
      <c r="W45" s="6">
        <f t="shared" si="34"/>
        <v>2.76</v>
      </c>
      <c r="X45" s="5">
        <f t="shared" si="44"/>
        <v>1</v>
      </c>
      <c r="Y45" s="190" t="s">
        <v>454</v>
      </c>
      <c r="Z45" s="5">
        <f t="shared" si="45"/>
        <v>1</v>
      </c>
      <c r="AA45" s="190" t="s">
        <v>287</v>
      </c>
      <c r="AB45" s="5">
        <f t="shared" si="35"/>
        <v>2</v>
      </c>
      <c r="AC45" s="190" t="s">
        <v>291</v>
      </c>
      <c r="AD45" s="5">
        <f t="shared" si="48"/>
        <v>2</v>
      </c>
      <c r="AE45" s="190" t="s">
        <v>474</v>
      </c>
      <c r="AF45" s="6">
        <f t="shared" si="36"/>
        <v>0.84107946026986502</v>
      </c>
      <c r="AG45" s="5">
        <f t="shared" si="37"/>
        <v>0</v>
      </c>
      <c r="AH45" s="190" t="s">
        <v>482</v>
      </c>
      <c r="AI45" s="7">
        <f t="shared" si="28"/>
        <v>9.7234042553191493</v>
      </c>
      <c r="AJ45" s="5">
        <f t="shared" si="26"/>
        <v>2</v>
      </c>
      <c r="AK45" s="190" t="s">
        <v>491</v>
      </c>
      <c r="AL45" s="7">
        <f t="shared" si="38"/>
        <v>33.25</v>
      </c>
      <c r="AM45" s="5">
        <f t="shared" si="39"/>
        <v>3</v>
      </c>
      <c r="AN45" s="107">
        <f t="shared" si="40"/>
        <v>15</v>
      </c>
      <c r="AO45" s="107">
        <f t="shared" si="46"/>
        <v>83</v>
      </c>
      <c r="AP45" s="104" t="str">
        <f t="shared" si="41"/>
        <v>нет</v>
      </c>
      <c r="AQ45" s="104" t="str">
        <f t="shared" si="42"/>
        <v>нет</v>
      </c>
      <c r="AR45" s="104" t="str">
        <f t="shared" si="43"/>
        <v>нет</v>
      </c>
    </row>
    <row r="46" spans="1:44" ht="30" customHeight="1">
      <c r="A46" s="12">
        <v>25</v>
      </c>
      <c r="B46" s="17" t="s">
        <v>49</v>
      </c>
      <c r="C46" s="190" t="s">
        <v>392</v>
      </c>
      <c r="D46" s="80">
        <v>12</v>
      </c>
      <c r="E46" s="80">
        <v>91</v>
      </c>
      <c r="F46" s="236">
        <v>329</v>
      </c>
      <c r="G46" s="168">
        <v>329</v>
      </c>
      <c r="H46" s="190" t="s">
        <v>356</v>
      </c>
      <c r="I46" s="5">
        <f t="shared" si="31"/>
        <v>1</v>
      </c>
      <c r="J46" s="190" t="s">
        <v>293</v>
      </c>
      <c r="K46" s="190" t="s">
        <v>408</v>
      </c>
      <c r="L46" s="190" t="s">
        <v>374</v>
      </c>
      <c r="M46" s="5">
        <f t="shared" si="32"/>
        <v>2</v>
      </c>
      <c r="N46" s="190" t="s">
        <v>423</v>
      </c>
      <c r="O46" s="5">
        <f t="shared" si="47"/>
        <v>1</v>
      </c>
      <c r="P46" s="190" t="s">
        <v>435</v>
      </c>
      <c r="Q46" s="227" t="s">
        <v>210</v>
      </c>
      <c r="R46" s="186"/>
      <c r="S46" s="5">
        <f t="shared" si="23"/>
        <v>0</v>
      </c>
      <c r="T46" s="186"/>
      <c r="U46" s="5">
        <f t="shared" si="33"/>
        <v>0</v>
      </c>
      <c r="V46" s="190" t="s">
        <v>444</v>
      </c>
      <c r="W46" s="6">
        <f t="shared" si="34"/>
        <v>3.53</v>
      </c>
      <c r="X46" s="5">
        <f t="shared" si="44"/>
        <v>1</v>
      </c>
      <c r="Y46" s="190" t="s">
        <v>456</v>
      </c>
      <c r="Z46" s="5">
        <f t="shared" si="45"/>
        <v>1</v>
      </c>
      <c r="AA46" s="190" t="s">
        <v>287</v>
      </c>
      <c r="AB46" s="5">
        <f t="shared" si="35"/>
        <v>2</v>
      </c>
      <c r="AC46" s="190" t="s">
        <v>286</v>
      </c>
      <c r="AD46" s="5">
        <f t="shared" si="48"/>
        <v>2</v>
      </c>
      <c r="AE46" s="190" t="s">
        <v>476</v>
      </c>
      <c r="AF46" s="6">
        <f t="shared" si="36"/>
        <v>1.5058479532163742</v>
      </c>
      <c r="AG46" s="5">
        <f t="shared" si="37"/>
        <v>1</v>
      </c>
      <c r="AH46" s="190" t="s">
        <v>483</v>
      </c>
      <c r="AI46" s="7">
        <f t="shared" si="28"/>
        <v>2.6054216867469879</v>
      </c>
      <c r="AJ46" s="5">
        <f t="shared" si="26"/>
        <v>1</v>
      </c>
      <c r="AK46" s="190" t="s">
        <v>493</v>
      </c>
      <c r="AL46" s="7">
        <f t="shared" si="38"/>
        <v>31.192307692307693</v>
      </c>
      <c r="AM46" s="5">
        <f t="shared" si="39"/>
        <v>3</v>
      </c>
      <c r="AN46" s="107">
        <f t="shared" si="40"/>
        <v>15</v>
      </c>
      <c r="AO46" s="107">
        <f t="shared" si="46"/>
        <v>83</v>
      </c>
      <c r="AP46" s="104" t="str">
        <f t="shared" si="41"/>
        <v>нет</v>
      </c>
      <c r="AQ46" s="104" t="str">
        <f t="shared" si="42"/>
        <v>нет</v>
      </c>
      <c r="AR46" s="104" t="str">
        <f t="shared" si="43"/>
        <v>нет</v>
      </c>
    </row>
    <row r="47" spans="1:44" ht="27" customHeight="1">
      <c r="A47" s="12">
        <v>26</v>
      </c>
      <c r="B47" s="17" t="s">
        <v>51</v>
      </c>
      <c r="C47" s="190" t="s">
        <v>393</v>
      </c>
      <c r="D47" s="80">
        <v>37</v>
      </c>
      <c r="E47" s="80">
        <v>190</v>
      </c>
      <c r="F47" s="80">
        <v>960</v>
      </c>
      <c r="G47" s="168">
        <v>960</v>
      </c>
      <c r="H47" s="190" t="s">
        <v>401</v>
      </c>
      <c r="I47" s="5">
        <f t="shared" si="31"/>
        <v>1</v>
      </c>
      <c r="J47" s="190" t="s">
        <v>411</v>
      </c>
      <c r="K47" s="190" t="s">
        <v>412</v>
      </c>
      <c r="L47" s="190" t="s">
        <v>246</v>
      </c>
      <c r="M47" s="5">
        <f t="shared" si="32"/>
        <v>2</v>
      </c>
      <c r="N47" s="190" t="s">
        <v>426</v>
      </c>
      <c r="O47" s="5">
        <f t="shared" si="47"/>
        <v>1</v>
      </c>
      <c r="P47" s="190" t="s">
        <v>438</v>
      </c>
      <c r="Q47" s="186" t="s">
        <v>210</v>
      </c>
      <c r="R47" s="186"/>
      <c r="S47" s="5">
        <f t="shared" si="23"/>
        <v>0</v>
      </c>
      <c r="T47" s="186"/>
      <c r="U47" s="5">
        <f t="shared" si="33"/>
        <v>0</v>
      </c>
      <c r="V47" s="190" t="s">
        <v>447</v>
      </c>
      <c r="W47" s="6">
        <f t="shared" si="34"/>
        <v>2.71</v>
      </c>
      <c r="X47" s="5">
        <f t="shared" si="44"/>
        <v>1</v>
      </c>
      <c r="Y47" s="190" t="s">
        <v>459</v>
      </c>
      <c r="Z47" s="5">
        <f t="shared" si="45"/>
        <v>1</v>
      </c>
      <c r="AA47" s="190" t="s">
        <v>420</v>
      </c>
      <c r="AB47" s="5">
        <f t="shared" si="35"/>
        <v>2</v>
      </c>
      <c r="AC47" s="190" t="s">
        <v>295</v>
      </c>
      <c r="AD47" s="5">
        <f t="shared" si="48"/>
        <v>2</v>
      </c>
      <c r="AE47" s="190" t="s">
        <v>479</v>
      </c>
      <c r="AF47" s="6">
        <f t="shared" si="36"/>
        <v>1.2162162162162162</v>
      </c>
      <c r="AG47" s="5">
        <f t="shared" si="37"/>
        <v>1</v>
      </c>
      <c r="AH47" s="190" t="s">
        <v>486</v>
      </c>
      <c r="AI47" s="7">
        <f t="shared" si="28"/>
        <v>7.3406250000000002</v>
      </c>
      <c r="AJ47" s="5">
        <f t="shared" si="26"/>
        <v>2</v>
      </c>
      <c r="AK47" s="190" t="s">
        <v>496</v>
      </c>
      <c r="AL47" s="7">
        <f t="shared" si="38"/>
        <v>22.838709677419356</v>
      </c>
      <c r="AM47" s="5">
        <f t="shared" si="39"/>
        <v>2</v>
      </c>
      <c r="AN47" s="107">
        <f t="shared" si="40"/>
        <v>15</v>
      </c>
      <c r="AO47" s="107">
        <f t="shared" si="46"/>
        <v>83</v>
      </c>
      <c r="AP47" s="104" t="str">
        <f t="shared" si="41"/>
        <v>нет</v>
      </c>
      <c r="AQ47" s="104" t="str">
        <f t="shared" si="42"/>
        <v>нет</v>
      </c>
      <c r="AR47" s="104" t="str">
        <f t="shared" si="43"/>
        <v>нет</v>
      </c>
    </row>
    <row r="48" spans="1:44" ht="27" customHeight="1">
      <c r="A48" s="12">
        <v>27</v>
      </c>
      <c r="B48" s="17" t="s">
        <v>53</v>
      </c>
      <c r="C48" s="190" t="s">
        <v>394</v>
      </c>
      <c r="D48" s="80">
        <v>11</v>
      </c>
      <c r="E48" s="80">
        <v>26</v>
      </c>
      <c r="F48" s="80">
        <v>122</v>
      </c>
      <c r="G48" s="168">
        <v>122</v>
      </c>
      <c r="H48" s="190" t="s">
        <v>402</v>
      </c>
      <c r="I48" s="5">
        <f t="shared" si="31"/>
        <v>1</v>
      </c>
      <c r="J48" s="190" t="s">
        <v>315</v>
      </c>
      <c r="K48" s="190" t="s">
        <v>413</v>
      </c>
      <c r="L48" s="190" t="s">
        <v>329</v>
      </c>
      <c r="M48" s="5">
        <f t="shared" si="32"/>
        <v>2</v>
      </c>
      <c r="N48" s="190" t="s">
        <v>427</v>
      </c>
      <c r="O48" s="5">
        <f t="shared" si="47"/>
        <v>1</v>
      </c>
      <c r="P48" s="190" t="s">
        <v>271</v>
      </c>
      <c r="Q48" s="186" t="s">
        <v>210</v>
      </c>
      <c r="R48" s="186"/>
      <c r="S48" s="5">
        <f t="shared" si="23"/>
        <v>0</v>
      </c>
      <c r="T48" s="186"/>
      <c r="U48" s="5">
        <f t="shared" si="33"/>
        <v>0</v>
      </c>
      <c r="V48" s="190" t="s">
        <v>448</v>
      </c>
      <c r="W48" s="6">
        <f t="shared" si="34"/>
        <v>3.44</v>
      </c>
      <c r="X48" s="5">
        <f t="shared" si="44"/>
        <v>1</v>
      </c>
      <c r="Y48" s="190" t="s">
        <v>460</v>
      </c>
      <c r="Z48" s="5">
        <f t="shared" si="45"/>
        <v>1</v>
      </c>
      <c r="AA48" s="190" t="s">
        <v>374</v>
      </c>
      <c r="AB48" s="5">
        <f t="shared" si="35"/>
        <v>2</v>
      </c>
      <c r="AC48" s="190" t="s">
        <v>471</v>
      </c>
      <c r="AD48" s="5">
        <f t="shared" si="48"/>
        <v>2</v>
      </c>
      <c r="AE48" s="190" t="s">
        <v>380</v>
      </c>
      <c r="AF48" s="6">
        <f t="shared" si="36"/>
        <v>8.3333333333333329E-2</v>
      </c>
      <c r="AG48" s="5">
        <f t="shared" si="37"/>
        <v>0</v>
      </c>
      <c r="AH48" s="190" t="s">
        <v>487</v>
      </c>
      <c r="AI48" s="7">
        <f t="shared" si="28"/>
        <v>5.3983739837398375</v>
      </c>
      <c r="AJ48" s="5">
        <f t="shared" si="26"/>
        <v>2</v>
      </c>
      <c r="AK48" s="190" t="s">
        <v>497</v>
      </c>
      <c r="AL48" s="7">
        <f t="shared" si="38"/>
        <v>31</v>
      </c>
      <c r="AM48" s="5">
        <f t="shared" si="39"/>
        <v>3</v>
      </c>
      <c r="AN48" s="107">
        <f t="shared" si="40"/>
        <v>15</v>
      </c>
      <c r="AO48" s="107">
        <f t="shared" si="46"/>
        <v>83</v>
      </c>
      <c r="AP48" s="104" t="str">
        <f t="shared" si="41"/>
        <v>нет</v>
      </c>
      <c r="AQ48" s="104" t="str">
        <f t="shared" si="42"/>
        <v>нет</v>
      </c>
      <c r="AR48" s="104" t="str">
        <f t="shared" si="43"/>
        <v>нет</v>
      </c>
    </row>
    <row r="49" spans="1:44" ht="27" customHeight="1">
      <c r="A49" s="12">
        <v>51</v>
      </c>
      <c r="B49" s="17" t="s">
        <v>24</v>
      </c>
      <c r="C49" s="172">
        <v>69</v>
      </c>
      <c r="D49" s="79">
        <v>35</v>
      </c>
      <c r="E49" s="79">
        <v>167</v>
      </c>
      <c r="F49" s="79">
        <v>903</v>
      </c>
      <c r="G49" s="86">
        <v>903</v>
      </c>
      <c r="H49" s="172">
        <v>911</v>
      </c>
      <c r="I49" s="5">
        <f t="shared" si="31"/>
        <v>1</v>
      </c>
      <c r="J49" s="172">
        <v>35</v>
      </c>
      <c r="K49" s="191">
        <v>1073</v>
      </c>
      <c r="L49" s="172">
        <v>90</v>
      </c>
      <c r="M49" s="5">
        <f t="shared" si="32"/>
        <v>2</v>
      </c>
      <c r="N49" s="191">
        <v>1097</v>
      </c>
      <c r="O49" s="5">
        <f t="shared" si="47"/>
        <v>1</v>
      </c>
      <c r="P49" s="191">
        <v>981</v>
      </c>
      <c r="Q49" s="254" t="s">
        <v>210</v>
      </c>
      <c r="R49" s="78"/>
      <c r="S49" s="5"/>
      <c r="T49" s="78"/>
      <c r="U49" s="5">
        <f t="shared" si="33"/>
        <v>0</v>
      </c>
      <c r="V49" s="191">
        <v>27219</v>
      </c>
      <c r="W49" s="6">
        <f t="shared" si="34"/>
        <v>2.81</v>
      </c>
      <c r="X49" s="5">
        <f t="shared" si="44"/>
        <v>1</v>
      </c>
      <c r="Y49" s="191">
        <v>16357</v>
      </c>
      <c r="Z49" s="5">
        <f t="shared" si="45"/>
        <v>1</v>
      </c>
      <c r="AA49" s="191">
        <v>96</v>
      </c>
      <c r="AB49" s="5">
        <f t="shared" si="35"/>
        <v>2</v>
      </c>
      <c r="AC49" s="191">
        <v>87</v>
      </c>
      <c r="AD49" s="5">
        <f t="shared" si="48"/>
        <v>1</v>
      </c>
      <c r="AE49" s="191">
        <v>6509</v>
      </c>
      <c r="AF49" s="6">
        <f t="shared" si="36"/>
        <v>6.0661696178937561</v>
      </c>
      <c r="AG49" s="5">
        <f t="shared" si="37"/>
        <v>2</v>
      </c>
      <c r="AH49" s="191">
        <v>1953</v>
      </c>
      <c r="AI49" s="7">
        <f t="shared" si="28"/>
        <v>2.1437980241492864</v>
      </c>
      <c r="AJ49" s="5">
        <f t="shared" si="26"/>
        <v>1</v>
      </c>
      <c r="AK49" s="191">
        <v>2802</v>
      </c>
      <c r="AL49" s="7">
        <f t="shared" si="38"/>
        <v>40.608695652173914</v>
      </c>
      <c r="AM49" s="5">
        <f t="shared" si="39"/>
        <v>3</v>
      </c>
      <c r="AN49" s="107">
        <f t="shared" si="40"/>
        <v>15</v>
      </c>
      <c r="AO49" s="107">
        <f t="shared" si="46"/>
        <v>83</v>
      </c>
      <c r="AP49" s="104" t="str">
        <f t="shared" si="41"/>
        <v>нет</v>
      </c>
      <c r="AQ49" s="104" t="str">
        <f t="shared" si="42"/>
        <v>нет</v>
      </c>
      <c r="AR49" s="104" t="str">
        <f t="shared" si="43"/>
        <v>нет</v>
      </c>
    </row>
    <row r="50" spans="1:44" ht="27" customHeight="1">
      <c r="A50" s="12">
        <v>52</v>
      </c>
      <c r="B50" s="17" t="s">
        <v>26</v>
      </c>
      <c r="C50" s="172" t="s">
        <v>335</v>
      </c>
      <c r="D50" s="79">
        <v>11</v>
      </c>
      <c r="E50" s="79">
        <v>16</v>
      </c>
      <c r="F50" s="79">
        <v>107</v>
      </c>
      <c r="G50" s="86">
        <v>107</v>
      </c>
      <c r="H50" s="172" t="s">
        <v>544</v>
      </c>
      <c r="I50" s="5">
        <f t="shared" si="31"/>
        <v>1</v>
      </c>
      <c r="J50" s="172" t="s">
        <v>349</v>
      </c>
      <c r="K50" s="172" t="s">
        <v>329</v>
      </c>
      <c r="L50" s="172" t="s">
        <v>329</v>
      </c>
      <c r="M50" s="5">
        <f t="shared" si="32"/>
        <v>2</v>
      </c>
      <c r="N50" s="191">
        <v>1183</v>
      </c>
      <c r="O50" s="5">
        <f t="shared" si="47"/>
        <v>1</v>
      </c>
      <c r="P50" s="191">
        <v>570</v>
      </c>
      <c r="Q50" s="254" t="s">
        <v>210</v>
      </c>
      <c r="R50" s="78"/>
      <c r="S50" s="5"/>
      <c r="T50" s="78"/>
      <c r="U50" s="5">
        <f t="shared" si="33"/>
        <v>0</v>
      </c>
      <c r="V50" s="191">
        <v>4142</v>
      </c>
      <c r="W50" s="6">
        <f t="shared" si="34"/>
        <v>3.5</v>
      </c>
      <c r="X50" s="5">
        <f t="shared" si="44"/>
        <v>1</v>
      </c>
      <c r="Y50" s="191">
        <v>1377</v>
      </c>
      <c r="Z50" s="5">
        <f t="shared" si="45"/>
        <v>1</v>
      </c>
      <c r="AA50" s="191" t="s">
        <v>419</v>
      </c>
      <c r="AB50" s="5">
        <f t="shared" si="35"/>
        <v>2</v>
      </c>
      <c r="AC50" s="191" t="s">
        <v>468</v>
      </c>
      <c r="AD50" s="5">
        <f t="shared" si="48"/>
        <v>2</v>
      </c>
      <c r="AE50" s="191" t="s">
        <v>261</v>
      </c>
      <c r="AF50" s="6">
        <f t="shared" si="36"/>
        <v>3.8484848484848486</v>
      </c>
      <c r="AG50" s="5">
        <f t="shared" si="37"/>
        <v>1</v>
      </c>
      <c r="AH50" s="191" t="s">
        <v>548</v>
      </c>
      <c r="AI50" s="7">
        <f t="shared" si="28"/>
        <v>3.9252336448598131</v>
      </c>
      <c r="AJ50" s="5">
        <f t="shared" si="26"/>
        <v>1</v>
      </c>
      <c r="AK50" s="191">
        <v>1076</v>
      </c>
      <c r="AL50" s="7">
        <f t="shared" si="38"/>
        <v>37.103448275862071</v>
      </c>
      <c r="AM50" s="5">
        <f t="shared" si="39"/>
        <v>3</v>
      </c>
      <c r="AN50" s="107">
        <f t="shared" si="40"/>
        <v>15</v>
      </c>
      <c r="AO50" s="107">
        <f t="shared" si="46"/>
        <v>83</v>
      </c>
      <c r="AP50" s="104" t="str">
        <f t="shared" si="41"/>
        <v>нет</v>
      </c>
      <c r="AQ50" s="104" t="str">
        <f t="shared" si="42"/>
        <v>нет</v>
      </c>
      <c r="AR50" s="104" t="str">
        <f t="shared" si="43"/>
        <v>нет</v>
      </c>
    </row>
    <row r="51" spans="1:44" ht="27" customHeight="1">
      <c r="A51" s="12">
        <v>63</v>
      </c>
      <c r="B51" s="17" t="s">
        <v>128</v>
      </c>
      <c r="C51" s="185">
        <v>39</v>
      </c>
      <c r="D51" s="79">
        <v>23</v>
      </c>
      <c r="E51" s="79">
        <v>132</v>
      </c>
      <c r="F51" s="79">
        <v>568</v>
      </c>
      <c r="G51" s="86">
        <v>566</v>
      </c>
      <c r="H51" s="185">
        <v>571</v>
      </c>
      <c r="I51" s="5">
        <f t="shared" si="31"/>
        <v>1</v>
      </c>
      <c r="J51" s="185">
        <v>23</v>
      </c>
      <c r="K51" s="185">
        <v>645</v>
      </c>
      <c r="L51" s="185">
        <v>100</v>
      </c>
      <c r="M51" s="5">
        <f t="shared" si="32"/>
        <v>2</v>
      </c>
      <c r="N51" s="185">
        <v>370</v>
      </c>
      <c r="O51" s="5">
        <f t="shared" si="47"/>
        <v>1</v>
      </c>
      <c r="P51" s="185">
        <v>434</v>
      </c>
      <c r="Q51" s="254" t="s">
        <v>210</v>
      </c>
      <c r="R51" s="78"/>
      <c r="S51" s="5">
        <f t="shared" ref="S51:S73" si="49">IF(R51&gt;=90,2,IF(R51&gt;=80,1,0))</f>
        <v>0</v>
      </c>
      <c r="T51" s="78"/>
      <c r="U51" s="5">
        <f t="shared" si="33"/>
        <v>0</v>
      </c>
      <c r="V51" s="185">
        <v>14774</v>
      </c>
      <c r="W51" s="6">
        <f t="shared" si="34"/>
        <v>2.59</v>
      </c>
      <c r="X51" s="5">
        <f t="shared" si="44"/>
        <v>1</v>
      </c>
      <c r="Y51" s="185">
        <v>6034</v>
      </c>
      <c r="Z51" s="5">
        <f t="shared" si="45"/>
        <v>1</v>
      </c>
      <c r="AA51" s="185">
        <v>100</v>
      </c>
      <c r="AB51" s="5">
        <f t="shared" si="35"/>
        <v>2</v>
      </c>
      <c r="AC51" s="185">
        <v>100</v>
      </c>
      <c r="AD51" s="5">
        <f t="shared" si="48"/>
        <v>2</v>
      </c>
      <c r="AE51" s="185">
        <v>1521</v>
      </c>
      <c r="AF51" s="6">
        <f t="shared" si="36"/>
        <v>2.3581395348837209</v>
      </c>
      <c r="AG51" s="5">
        <f t="shared" si="37"/>
        <v>1</v>
      </c>
      <c r="AH51" s="185">
        <v>1454</v>
      </c>
      <c r="AI51" s="7">
        <f>ROUND(AH51/H51,0)</f>
        <v>3</v>
      </c>
      <c r="AJ51" s="5">
        <f t="shared" si="26"/>
        <v>1</v>
      </c>
      <c r="AK51" s="185">
        <v>1427</v>
      </c>
      <c r="AL51" s="7">
        <f t="shared" si="38"/>
        <v>36.589743589743591</v>
      </c>
      <c r="AM51" s="5">
        <f t="shared" si="39"/>
        <v>3</v>
      </c>
      <c r="AN51" s="107">
        <f t="shared" si="40"/>
        <v>15</v>
      </c>
      <c r="AO51" s="107">
        <f t="shared" si="46"/>
        <v>83</v>
      </c>
      <c r="AP51" s="104" t="str">
        <f t="shared" si="41"/>
        <v>нет</v>
      </c>
      <c r="AQ51" s="104" t="str">
        <f t="shared" si="42"/>
        <v>нет</v>
      </c>
      <c r="AR51" s="104" t="str">
        <f t="shared" si="43"/>
        <v>нет</v>
      </c>
    </row>
    <row r="52" spans="1:44" ht="29.1" customHeight="1">
      <c r="A52" s="12">
        <v>71</v>
      </c>
      <c r="B52" s="17" t="s">
        <v>175</v>
      </c>
      <c r="C52" s="185">
        <v>22</v>
      </c>
      <c r="D52" s="79">
        <v>11</v>
      </c>
      <c r="E52" s="79">
        <v>23</v>
      </c>
      <c r="F52" s="79">
        <v>127</v>
      </c>
      <c r="G52" s="86">
        <v>128</v>
      </c>
      <c r="H52" s="185">
        <v>127</v>
      </c>
      <c r="I52" s="5">
        <f t="shared" si="31"/>
        <v>1</v>
      </c>
      <c r="J52" s="185">
        <v>14</v>
      </c>
      <c r="K52" s="185">
        <v>129</v>
      </c>
      <c r="L52" s="185">
        <v>98</v>
      </c>
      <c r="M52" s="5">
        <f t="shared" si="32"/>
        <v>2</v>
      </c>
      <c r="N52" s="185">
        <v>443</v>
      </c>
      <c r="O52" s="5">
        <f t="shared" si="47"/>
        <v>1</v>
      </c>
      <c r="P52" s="185">
        <v>380</v>
      </c>
      <c r="Q52" s="145" t="s">
        <v>210</v>
      </c>
      <c r="R52" s="144"/>
      <c r="S52" s="5">
        <f t="shared" si="49"/>
        <v>0</v>
      </c>
      <c r="T52" s="144"/>
      <c r="U52" s="5">
        <f t="shared" si="33"/>
        <v>0</v>
      </c>
      <c r="V52" s="185">
        <v>4982</v>
      </c>
      <c r="W52" s="6">
        <f t="shared" si="34"/>
        <v>3.68</v>
      </c>
      <c r="X52" s="5">
        <f t="shared" si="44"/>
        <v>1</v>
      </c>
      <c r="Y52" s="185">
        <v>1282</v>
      </c>
      <c r="Z52" s="5">
        <f t="shared" si="45"/>
        <v>1</v>
      </c>
      <c r="AA52" s="185">
        <v>92</v>
      </c>
      <c r="AB52" s="5">
        <f t="shared" si="35"/>
        <v>2</v>
      </c>
      <c r="AC52" s="185">
        <v>92</v>
      </c>
      <c r="AD52" s="5">
        <f t="shared" si="48"/>
        <v>2</v>
      </c>
      <c r="AE52" s="185">
        <v>514</v>
      </c>
      <c r="AF52" s="6">
        <f t="shared" si="36"/>
        <v>3.9844961240310077</v>
      </c>
      <c r="AG52" s="5">
        <f t="shared" si="37"/>
        <v>1</v>
      </c>
      <c r="AH52" s="185">
        <v>404</v>
      </c>
      <c r="AI52" s="7">
        <f>ROUND(AH52/H52,0)</f>
        <v>3</v>
      </c>
      <c r="AJ52" s="5">
        <f t="shared" si="26"/>
        <v>1</v>
      </c>
      <c r="AK52" s="185">
        <v>574</v>
      </c>
      <c r="AL52" s="7">
        <f t="shared" si="38"/>
        <v>26.09090909090909</v>
      </c>
      <c r="AM52" s="5">
        <f t="shared" si="39"/>
        <v>3</v>
      </c>
      <c r="AN52" s="107">
        <f t="shared" si="40"/>
        <v>15</v>
      </c>
      <c r="AO52" s="107">
        <f t="shared" si="46"/>
        <v>83</v>
      </c>
      <c r="AP52" s="104" t="str">
        <f t="shared" ref="AP52:AP78" si="50">IF(AND(OR($B$3="октябрь",$B$3="декабрь",$B$3="март",$B$3="май"),Q52="четверть"),"выставляются","нет")</f>
        <v>нет</v>
      </c>
      <c r="AQ52" s="104" t="str">
        <f t="shared" ref="AQ52:AQ78" si="51">IF(AND(OR($B$3="ноябрь",$B$3="февраль",$B$3="май"),$Q52="триместр"),"выставляются","нет")</f>
        <v>нет</v>
      </c>
      <c r="AR52" s="104" t="str">
        <f t="shared" ref="AR52:AR78" si="52">IF(AND(OR($B$3="декабрь",$B$3="май"),$Q52="полугодие"),"выставляются","нет")</f>
        <v>нет</v>
      </c>
    </row>
    <row r="53" spans="1:44" ht="29.1" customHeight="1">
      <c r="A53" s="12">
        <v>76</v>
      </c>
      <c r="B53" s="34" t="s">
        <v>30</v>
      </c>
      <c r="C53" s="185">
        <v>19</v>
      </c>
      <c r="D53" s="79">
        <v>11</v>
      </c>
      <c r="E53" s="79">
        <v>22</v>
      </c>
      <c r="F53" s="79">
        <v>105</v>
      </c>
      <c r="G53" s="86">
        <v>105</v>
      </c>
      <c r="H53" s="185">
        <v>106</v>
      </c>
      <c r="I53" s="5">
        <f t="shared" si="31"/>
        <v>1</v>
      </c>
      <c r="J53" s="185">
        <v>11</v>
      </c>
      <c r="K53" s="185">
        <v>117</v>
      </c>
      <c r="L53" s="185">
        <v>99</v>
      </c>
      <c r="M53" s="5">
        <f t="shared" si="32"/>
        <v>2</v>
      </c>
      <c r="N53" s="185">
        <v>335</v>
      </c>
      <c r="O53" s="5">
        <f t="shared" si="47"/>
        <v>1</v>
      </c>
      <c r="P53" s="185">
        <v>309</v>
      </c>
      <c r="Q53" s="145" t="s">
        <v>210</v>
      </c>
      <c r="R53" s="144"/>
      <c r="S53" s="5">
        <f t="shared" si="49"/>
        <v>0</v>
      </c>
      <c r="T53" s="144"/>
      <c r="U53" s="5">
        <f t="shared" si="33"/>
        <v>0</v>
      </c>
      <c r="V53" s="185">
        <v>5258</v>
      </c>
      <c r="W53" s="6">
        <f t="shared" si="34"/>
        <v>4.82</v>
      </c>
      <c r="X53" s="5">
        <f t="shared" si="44"/>
        <v>1</v>
      </c>
      <c r="Y53" s="185">
        <v>100</v>
      </c>
      <c r="Z53" s="5">
        <f t="shared" si="45"/>
        <v>0</v>
      </c>
      <c r="AA53" s="185">
        <v>100</v>
      </c>
      <c r="AB53" s="5">
        <f t="shared" si="35"/>
        <v>2</v>
      </c>
      <c r="AC53" s="185">
        <v>86</v>
      </c>
      <c r="AD53" s="5">
        <f t="shared" si="48"/>
        <v>1</v>
      </c>
      <c r="AE53" s="185">
        <v>1155</v>
      </c>
      <c r="AF53" s="6">
        <f t="shared" si="36"/>
        <v>9.8717948717948723</v>
      </c>
      <c r="AG53" s="5">
        <f t="shared" si="37"/>
        <v>2</v>
      </c>
      <c r="AH53" s="185">
        <v>749</v>
      </c>
      <c r="AI53" s="7">
        <f t="shared" ref="AI53:AI66" si="53">AH53/H53</f>
        <v>7.0660377358490569</v>
      </c>
      <c r="AJ53" s="5">
        <f t="shared" si="26"/>
        <v>2</v>
      </c>
      <c r="AK53" s="185">
        <v>770</v>
      </c>
      <c r="AL53" s="7">
        <f t="shared" si="38"/>
        <v>40.526315789473685</v>
      </c>
      <c r="AM53" s="5">
        <f t="shared" si="39"/>
        <v>3</v>
      </c>
      <c r="AN53" s="107">
        <f t="shared" si="40"/>
        <v>15</v>
      </c>
      <c r="AO53" s="107">
        <f t="shared" si="46"/>
        <v>83</v>
      </c>
      <c r="AP53" s="104" t="str">
        <f t="shared" si="50"/>
        <v>нет</v>
      </c>
      <c r="AQ53" s="104" t="str">
        <f t="shared" si="51"/>
        <v>нет</v>
      </c>
      <c r="AR53" s="104" t="str">
        <f t="shared" si="52"/>
        <v>нет</v>
      </c>
    </row>
    <row r="54" spans="1:44" ht="29.1" customHeight="1">
      <c r="A54" s="12">
        <v>82</v>
      </c>
      <c r="B54" s="17" t="s">
        <v>139</v>
      </c>
      <c r="C54" s="185">
        <v>23</v>
      </c>
      <c r="D54" s="79">
        <v>11</v>
      </c>
      <c r="E54" s="79">
        <v>15</v>
      </c>
      <c r="F54" s="79">
        <v>97</v>
      </c>
      <c r="G54" s="86">
        <v>97</v>
      </c>
      <c r="H54" s="185">
        <v>97</v>
      </c>
      <c r="I54" s="5">
        <f t="shared" si="31"/>
        <v>1</v>
      </c>
      <c r="J54" s="185">
        <v>13</v>
      </c>
      <c r="K54" s="185">
        <v>136</v>
      </c>
      <c r="L54" s="185">
        <v>100</v>
      </c>
      <c r="M54" s="5">
        <f t="shared" si="32"/>
        <v>2</v>
      </c>
      <c r="N54" s="185">
        <v>244</v>
      </c>
      <c r="O54" s="5">
        <f t="shared" si="47"/>
        <v>1</v>
      </c>
      <c r="P54" s="185">
        <v>370</v>
      </c>
      <c r="Q54" s="144" t="s">
        <v>210</v>
      </c>
      <c r="R54" s="144"/>
      <c r="S54" s="5">
        <f t="shared" si="49"/>
        <v>0</v>
      </c>
      <c r="T54" s="144"/>
      <c r="U54" s="5">
        <f t="shared" si="33"/>
        <v>0</v>
      </c>
      <c r="V54" s="185">
        <v>5745</v>
      </c>
      <c r="W54" s="6">
        <f t="shared" si="34"/>
        <v>5.39</v>
      </c>
      <c r="X54" s="5">
        <f t="shared" si="44"/>
        <v>1</v>
      </c>
      <c r="Y54" s="185">
        <v>1725</v>
      </c>
      <c r="Z54" s="5">
        <f t="shared" si="45"/>
        <v>1</v>
      </c>
      <c r="AA54" s="185">
        <v>99</v>
      </c>
      <c r="AB54" s="5">
        <f t="shared" si="35"/>
        <v>2</v>
      </c>
      <c r="AC54" s="185">
        <v>99</v>
      </c>
      <c r="AD54" s="5">
        <f t="shared" si="48"/>
        <v>2</v>
      </c>
      <c r="AE54" s="185">
        <v>143</v>
      </c>
      <c r="AF54" s="6">
        <f t="shared" si="36"/>
        <v>1.0514705882352942</v>
      </c>
      <c r="AG54" s="5">
        <f t="shared" si="37"/>
        <v>1</v>
      </c>
      <c r="AH54" s="185">
        <v>363</v>
      </c>
      <c r="AI54" s="7">
        <f t="shared" si="53"/>
        <v>3.7422680412371134</v>
      </c>
      <c r="AJ54" s="5">
        <f t="shared" ref="AJ54:AJ85" si="54">IF(AI54&gt;=4,2,IF(AI54&gt;1,1,0))</f>
        <v>1</v>
      </c>
      <c r="AK54" s="185">
        <v>616</v>
      </c>
      <c r="AL54" s="7">
        <f t="shared" si="38"/>
        <v>26.782608695652176</v>
      </c>
      <c r="AM54" s="5">
        <f t="shared" si="39"/>
        <v>3</v>
      </c>
      <c r="AN54" s="107">
        <f t="shared" si="40"/>
        <v>15</v>
      </c>
      <c r="AO54" s="107">
        <f t="shared" si="46"/>
        <v>83</v>
      </c>
      <c r="AP54" s="104" t="str">
        <f t="shared" si="50"/>
        <v>нет</v>
      </c>
      <c r="AQ54" s="104" t="str">
        <f t="shared" si="51"/>
        <v>нет</v>
      </c>
      <c r="AR54" s="104" t="str">
        <f t="shared" si="52"/>
        <v>нет</v>
      </c>
    </row>
    <row r="55" spans="1:44" ht="29.1" customHeight="1">
      <c r="A55" s="12">
        <v>92</v>
      </c>
      <c r="B55" s="42" t="s">
        <v>119</v>
      </c>
      <c r="C55" s="203">
        <v>20</v>
      </c>
      <c r="D55" s="80">
        <v>11</v>
      </c>
      <c r="E55" s="80">
        <v>11</v>
      </c>
      <c r="F55" s="80">
        <v>83</v>
      </c>
      <c r="G55" s="86">
        <v>83</v>
      </c>
      <c r="H55" s="203">
        <v>83</v>
      </c>
      <c r="I55" s="5">
        <f t="shared" si="31"/>
        <v>1</v>
      </c>
      <c r="J55" s="203">
        <v>11</v>
      </c>
      <c r="K55" s="203">
        <v>75</v>
      </c>
      <c r="L55" s="203">
        <v>98</v>
      </c>
      <c r="M55" s="5">
        <f t="shared" si="32"/>
        <v>2</v>
      </c>
      <c r="N55" s="203">
        <v>269</v>
      </c>
      <c r="O55" s="5">
        <f t="shared" si="47"/>
        <v>1</v>
      </c>
      <c r="P55" s="203">
        <v>309</v>
      </c>
      <c r="Q55" s="145" t="s">
        <v>210</v>
      </c>
      <c r="R55" s="255"/>
      <c r="S55" s="5">
        <f t="shared" si="49"/>
        <v>0</v>
      </c>
      <c r="T55" s="255"/>
      <c r="U55" s="5">
        <f t="shared" si="33"/>
        <v>0</v>
      </c>
      <c r="V55" s="203">
        <v>4874</v>
      </c>
      <c r="W55" s="6">
        <f t="shared" si="34"/>
        <v>5.21</v>
      </c>
      <c r="X55" s="5">
        <f>IF($V55/($H55-$E55)/13&gt;=2.5,1,0)</f>
        <v>1</v>
      </c>
      <c r="Y55" s="203">
        <v>1045</v>
      </c>
      <c r="Z55" s="5">
        <f t="shared" si="45"/>
        <v>1</v>
      </c>
      <c r="AA55" s="203">
        <v>95</v>
      </c>
      <c r="AB55" s="5">
        <f t="shared" si="35"/>
        <v>2</v>
      </c>
      <c r="AC55" s="203">
        <v>95</v>
      </c>
      <c r="AD55" s="5">
        <f t="shared" si="48"/>
        <v>2</v>
      </c>
      <c r="AE55" s="203">
        <v>124</v>
      </c>
      <c r="AF55" s="6">
        <f t="shared" si="36"/>
        <v>1.6533333333333333</v>
      </c>
      <c r="AG55" s="5">
        <f t="shared" si="37"/>
        <v>1</v>
      </c>
      <c r="AH55" s="203">
        <v>144</v>
      </c>
      <c r="AI55" s="7">
        <f t="shared" si="53"/>
        <v>1.7349397590361446</v>
      </c>
      <c r="AJ55" s="5">
        <f t="shared" si="54"/>
        <v>1</v>
      </c>
      <c r="AK55" s="203">
        <v>608</v>
      </c>
      <c r="AL55" s="7">
        <f t="shared" si="38"/>
        <v>30.4</v>
      </c>
      <c r="AM55" s="5">
        <f t="shared" si="39"/>
        <v>3</v>
      </c>
      <c r="AN55" s="107">
        <f t="shared" si="40"/>
        <v>15</v>
      </c>
      <c r="AO55" s="108">
        <f t="shared" si="46"/>
        <v>83</v>
      </c>
      <c r="AP55" s="104" t="str">
        <f t="shared" si="50"/>
        <v>нет</v>
      </c>
      <c r="AQ55" s="104" t="str">
        <f t="shared" si="51"/>
        <v>нет</v>
      </c>
      <c r="AR55" s="104" t="str">
        <f t="shared" si="52"/>
        <v>нет</v>
      </c>
    </row>
    <row r="56" spans="1:44" ht="29.1" customHeight="1">
      <c r="A56" s="12">
        <v>103</v>
      </c>
      <c r="B56" s="34" t="s">
        <v>124</v>
      </c>
      <c r="C56" s="185">
        <v>63</v>
      </c>
      <c r="D56" s="80">
        <v>30</v>
      </c>
      <c r="E56" s="80">
        <v>190</v>
      </c>
      <c r="F56" s="80">
        <v>728</v>
      </c>
      <c r="G56" s="238">
        <v>730</v>
      </c>
      <c r="H56" s="185">
        <v>739</v>
      </c>
      <c r="I56" s="36">
        <f t="shared" si="31"/>
        <v>1</v>
      </c>
      <c r="J56" s="185">
        <v>30</v>
      </c>
      <c r="K56" s="185">
        <v>1255</v>
      </c>
      <c r="L56" s="185">
        <v>99</v>
      </c>
      <c r="M56" s="36">
        <f t="shared" si="32"/>
        <v>2</v>
      </c>
      <c r="N56" s="185">
        <v>687</v>
      </c>
      <c r="O56" s="36">
        <f t="shared" si="47"/>
        <v>1</v>
      </c>
      <c r="P56" s="185">
        <v>812</v>
      </c>
      <c r="Q56" s="145" t="s">
        <v>210</v>
      </c>
      <c r="R56" s="144"/>
      <c r="S56" s="5">
        <f t="shared" si="49"/>
        <v>0</v>
      </c>
      <c r="T56" s="144"/>
      <c r="U56" s="5">
        <f t="shared" si="33"/>
        <v>0</v>
      </c>
      <c r="V56" s="185">
        <v>20534</v>
      </c>
      <c r="W56" s="37">
        <f t="shared" si="34"/>
        <v>2.88</v>
      </c>
      <c r="X56" s="36">
        <f>IF(V56/(H56-E56)/13&gt;=2.5,1,0)</f>
        <v>1</v>
      </c>
      <c r="Y56" s="185">
        <v>16195</v>
      </c>
      <c r="Z56" s="36">
        <f t="shared" si="45"/>
        <v>1</v>
      </c>
      <c r="AA56" s="185">
        <v>98</v>
      </c>
      <c r="AB56" s="36">
        <f t="shared" si="35"/>
        <v>2</v>
      </c>
      <c r="AC56" s="185">
        <v>95</v>
      </c>
      <c r="AD56" s="36">
        <f t="shared" si="48"/>
        <v>2</v>
      </c>
      <c r="AE56" s="185">
        <v>3124</v>
      </c>
      <c r="AF56" s="37">
        <f t="shared" si="36"/>
        <v>2.4892430278884463</v>
      </c>
      <c r="AG56" s="36">
        <f t="shared" si="37"/>
        <v>1</v>
      </c>
      <c r="AH56" s="185">
        <v>1899</v>
      </c>
      <c r="AI56" s="37">
        <f t="shared" si="53"/>
        <v>2.5696887686062246</v>
      </c>
      <c r="AJ56" s="36">
        <f t="shared" si="54"/>
        <v>1</v>
      </c>
      <c r="AK56" s="185">
        <v>2972</v>
      </c>
      <c r="AL56" s="38">
        <f t="shared" si="38"/>
        <v>47.174603174603178</v>
      </c>
      <c r="AM56" s="36">
        <f t="shared" si="39"/>
        <v>3</v>
      </c>
      <c r="AN56" s="107">
        <f t="shared" si="40"/>
        <v>15</v>
      </c>
      <c r="AO56" s="108">
        <f t="shared" si="46"/>
        <v>83</v>
      </c>
      <c r="AP56" s="104" t="str">
        <f t="shared" si="50"/>
        <v>нет</v>
      </c>
      <c r="AQ56" s="104" t="str">
        <f t="shared" si="51"/>
        <v>нет</v>
      </c>
      <c r="AR56" s="104" t="str">
        <f t="shared" si="52"/>
        <v>нет</v>
      </c>
    </row>
    <row r="57" spans="1:44" ht="29.1" customHeight="1">
      <c r="A57" s="12">
        <v>115</v>
      </c>
      <c r="B57" s="216" t="s">
        <v>88</v>
      </c>
      <c r="C57" s="203">
        <v>55</v>
      </c>
      <c r="D57" s="79">
        <v>31</v>
      </c>
      <c r="E57" s="79">
        <v>186</v>
      </c>
      <c r="F57" s="79">
        <v>893</v>
      </c>
      <c r="G57" s="243">
        <v>905</v>
      </c>
      <c r="H57" s="203">
        <v>913</v>
      </c>
      <c r="I57" s="5">
        <f t="shared" si="31"/>
        <v>1</v>
      </c>
      <c r="J57" s="203">
        <v>32</v>
      </c>
      <c r="K57" s="203">
        <v>991</v>
      </c>
      <c r="L57" s="203">
        <v>97</v>
      </c>
      <c r="M57" s="5">
        <f t="shared" si="32"/>
        <v>2</v>
      </c>
      <c r="N57" s="203">
        <v>761</v>
      </c>
      <c r="O57" s="5">
        <f t="shared" si="47"/>
        <v>1</v>
      </c>
      <c r="P57" s="203">
        <v>876</v>
      </c>
      <c r="Q57" s="145" t="s">
        <v>210</v>
      </c>
      <c r="R57" s="255"/>
      <c r="S57" s="5">
        <f t="shared" si="49"/>
        <v>0</v>
      </c>
      <c r="T57" s="255"/>
      <c r="U57" s="5">
        <f t="shared" si="33"/>
        <v>0</v>
      </c>
      <c r="V57" s="203">
        <v>25473</v>
      </c>
      <c r="W57" s="6">
        <f t="shared" si="34"/>
        <v>2.7</v>
      </c>
      <c r="X57" s="5">
        <f t="shared" ref="X57:X62" si="55">IF(V57/(H57-E57)/13&gt;=5/2,1,0)</f>
        <v>1</v>
      </c>
      <c r="Y57" s="203">
        <v>10949</v>
      </c>
      <c r="Z57" s="5">
        <f t="shared" si="45"/>
        <v>1</v>
      </c>
      <c r="AA57" s="203">
        <v>94</v>
      </c>
      <c r="AB57" s="5">
        <f t="shared" si="35"/>
        <v>2</v>
      </c>
      <c r="AC57" s="203">
        <v>78</v>
      </c>
      <c r="AD57" s="5">
        <f t="shared" si="48"/>
        <v>0</v>
      </c>
      <c r="AE57" s="203">
        <v>4315</v>
      </c>
      <c r="AF57" s="6">
        <f t="shared" si="36"/>
        <v>4.3541876892028251</v>
      </c>
      <c r="AG57" s="5">
        <f t="shared" si="37"/>
        <v>2</v>
      </c>
      <c r="AH57" s="203">
        <v>6742</v>
      </c>
      <c r="AI57" s="7">
        <f t="shared" si="53"/>
        <v>7.3844468784227821</v>
      </c>
      <c r="AJ57" s="5">
        <f t="shared" si="54"/>
        <v>2</v>
      </c>
      <c r="AK57" s="203">
        <v>2291</v>
      </c>
      <c r="AL57" s="7">
        <f t="shared" si="38"/>
        <v>41.654545454545456</v>
      </c>
      <c r="AM57" s="5">
        <f t="shared" si="39"/>
        <v>3</v>
      </c>
      <c r="AN57" s="107">
        <f t="shared" si="40"/>
        <v>15</v>
      </c>
      <c r="AO57" s="108">
        <f t="shared" si="46"/>
        <v>83</v>
      </c>
      <c r="AP57" s="104" t="str">
        <f t="shared" si="50"/>
        <v>нет</v>
      </c>
      <c r="AQ57" s="104" t="str">
        <f t="shared" si="51"/>
        <v>нет</v>
      </c>
      <c r="AR57" s="104" t="str">
        <f t="shared" si="52"/>
        <v>нет</v>
      </c>
    </row>
    <row r="58" spans="1:44" ht="29.1" customHeight="1">
      <c r="A58" s="12">
        <v>116</v>
      </c>
      <c r="B58" s="216" t="s">
        <v>89</v>
      </c>
      <c r="C58" s="203">
        <v>134</v>
      </c>
      <c r="D58" s="79">
        <v>56</v>
      </c>
      <c r="E58" s="79">
        <v>452</v>
      </c>
      <c r="F58" s="79">
        <v>1810</v>
      </c>
      <c r="G58" s="243">
        <v>1812</v>
      </c>
      <c r="H58" s="203">
        <v>1820</v>
      </c>
      <c r="I58" s="5">
        <f t="shared" si="31"/>
        <v>1</v>
      </c>
      <c r="J58" s="203">
        <v>57</v>
      </c>
      <c r="K58" s="203">
        <v>1849</v>
      </c>
      <c r="L58" s="203">
        <v>99</v>
      </c>
      <c r="M58" s="5">
        <f t="shared" si="32"/>
        <v>2</v>
      </c>
      <c r="N58" s="203">
        <v>1250</v>
      </c>
      <c r="O58" s="5">
        <f t="shared" si="47"/>
        <v>1</v>
      </c>
      <c r="P58" s="203">
        <v>1581</v>
      </c>
      <c r="Q58" s="145" t="s">
        <v>210</v>
      </c>
      <c r="R58" s="255"/>
      <c r="S58" s="5">
        <f t="shared" si="49"/>
        <v>0</v>
      </c>
      <c r="T58" s="255"/>
      <c r="U58" s="5">
        <f t="shared" si="33"/>
        <v>0</v>
      </c>
      <c r="V58" s="203">
        <v>44961</v>
      </c>
      <c r="W58" s="6">
        <f t="shared" si="34"/>
        <v>2.5299999999999998</v>
      </c>
      <c r="X58" s="5">
        <f t="shared" si="55"/>
        <v>1</v>
      </c>
      <c r="Y58" s="203">
        <v>19269</v>
      </c>
      <c r="Z58" s="5">
        <f t="shared" si="45"/>
        <v>1</v>
      </c>
      <c r="AA58" s="203">
        <v>96</v>
      </c>
      <c r="AB58" s="5">
        <f t="shared" si="35"/>
        <v>2</v>
      </c>
      <c r="AC58" s="203">
        <v>61</v>
      </c>
      <c r="AD58" s="5">
        <f t="shared" si="48"/>
        <v>0</v>
      </c>
      <c r="AE58" s="203">
        <v>20332</v>
      </c>
      <c r="AF58" s="6">
        <f t="shared" si="36"/>
        <v>10.996214169821526</v>
      </c>
      <c r="AG58" s="5">
        <f t="shared" si="37"/>
        <v>2</v>
      </c>
      <c r="AH58" s="203">
        <v>20589</v>
      </c>
      <c r="AI58" s="7">
        <f t="shared" si="53"/>
        <v>11.312637362637362</v>
      </c>
      <c r="AJ58" s="5">
        <f t="shared" si="54"/>
        <v>2</v>
      </c>
      <c r="AK58" s="203">
        <v>6773</v>
      </c>
      <c r="AL58" s="7">
        <f t="shared" si="38"/>
        <v>50.544776119402982</v>
      </c>
      <c r="AM58" s="5">
        <f t="shared" si="39"/>
        <v>3</v>
      </c>
      <c r="AN58" s="107">
        <f t="shared" si="40"/>
        <v>15</v>
      </c>
      <c r="AO58" s="108">
        <f t="shared" si="46"/>
        <v>83</v>
      </c>
      <c r="AP58" s="104" t="str">
        <f t="shared" si="50"/>
        <v>нет</v>
      </c>
      <c r="AQ58" s="104" t="str">
        <f t="shared" si="51"/>
        <v>нет</v>
      </c>
      <c r="AR58" s="104" t="str">
        <f t="shared" si="52"/>
        <v>нет</v>
      </c>
    </row>
    <row r="59" spans="1:44" ht="29.1" customHeight="1">
      <c r="A59" s="12">
        <v>117</v>
      </c>
      <c r="B59" s="216" t="s">
        <v>91</v>
      </c>
      <c r="C59" s="233">
        <v>96</v>
      </c>
      <c r="D59" s="79">
        <v>47</v>
      </c>
      <c r="E59" s="79">
        <v>265</v>
      </c>
      <c r="F59" s="79">
        <v>1515</v>
      </c>
      <c r="G59" s="243">
        <v>1522</v>
      </c>
      <c r="H59" s="233">
        <v>1525</v>
      </c>
      <c r="I59" s="5">
        <f t="shared" si="31"/>
        <v>1</v>
      </c>
      <c r="J59" s="233">
        <v>47</v>
      </c>
      <c r="K59" s="233">
        <v>2601</v>
      </c>
      <c r="L59" s="233">
        <v>100</v>
      </c>
      <c r="M59" s="5">
        <f t="shared" si="32"/>
        <v>2</v>
      </c>
      <c r="N59" s="233">
        <v>659</v>
      </c>
      <c r="O59" s="5">
        <f t="shared" si="47"/>
        <v>1</v>
      </c>
      <c r="P59" s="233">
        <v>1409</v>
      </c>
      <c r="Q59" s="145" t="s">
        <v>210</v>
      </c>
      <c r="R59" s="77"/>
      <c r="S59" s="5">
        <f t="shared" si="49"/>
        <v>0</v>
      </c>
      <c r="T59" s="77"/>
      <c r="U59" s="5">
        <f t="shared" si="33"/>
        <v>0</v>
      </c>
      <c r="V59" s="233">
        <v>40818</v>
      </c>
      <c r="W59" s="6">
        <f t="shared" si="34"/>
        <v>2.4900000000000002</v>
      </c>
      <c r="X59" s="5">
        <f t="shared" si="55"/>
        <v>0</v>
      </c>
      <c r="Y59" s="233">
        <v>17064</v>
      </c>
      <c r="Z59" s="5">
        <f t="shared" si="45"/>
        <v>1</v>
      </c>
      <c r="AA59" s="233">
        <v>94</v>
      </c>
      <c r="AB59" s="5">
        <f t="shared" si="35"/>
        <v>2</v>
      </c>
      <c r="AC59" s="233">
        <v>84</v>
      </c>
      <c r="AD59" s="5">
        <f t="shared" si="48"/>
        <v>1</v>
      </c>
      <c r="AE59" s="233">
        <v>11647</v>
      </c>
      <c r="AF59" s="6">
        <f t="shared" si="36"/>
        <v>4.4778931180315267</v>
      </c>
      <c r="AG59" s="5">
        <f t="shared" si="37"/>
        <v>2</v>
      </c>
      <c r="AH59" s="233">
        <v>11561</v>
      </c>
      <c r="AI59" s="7">
        <f t="shared" si="53"/>
        <v>7.5809836065573775</v>
      </c>
      <c r="AJ59" s="5">
        <f t="shared" si="54"/>
        <v>2</v>
      </c>
      <c r="AK59" s="233">
        <v>3361</v>
      </c>
      <c r="AL59" s="7">
        <f t="shared" si="38"/>
        <v>35.010416666666664</v>
      </c>
      <c r="AM59" s="5">
        <f t="shared" si="39"/>
        <v>3</v>
      </c>
      <c r="AN59" s="107">
        <f t="shared" si="40"/>
        <v>15</v>
      </c>
      <c r="AO59" s="108">
        <f t="shared" si="46"/>
        <v>83</v>
      </c>
      <c r="AP59" s="104" t="str">
        <f t="shared" si="50"/>
        <v>нет</v>
      </c>
      <c r="AQ59" s="104" t="str">
        <f t="shared" si="51"/>
        <v>нет</v>
      </c>
      <c r="AR59" s="104" t="str">
        <f t="shared" si="52"/>
        <v>нет</v>
      </c>
    </row>
    <row r="60" spans="1:44" ht="30" customHeight="1">
      <c r="A60" s="12">
        <v>118</v>
      </c>
      <c r="B60" s="216" t="s">
        <v>99</v>
      </c>
      <c r="C60" s="229">
        <v>36</v>
      </c>
      <c r="D60" s="79">
        <v>20</v>
      </c>
      <c r="E60" s="79">
        <v>75</v>
      </c>
      <c r="F60" s="79">
        <v>449</v>
      </c>
      <c r="G60" s="243">
        <v>452</v>
      </c>
      <c r="H60" s="229">
        <v>459</v>
      </c>
      <c r="I60" s="5">
        <f t="shared" si="31"/>
        <v>1</v>
      </c>
      <c r="J60" s="229">
        <v>20</v>
      </c>
      <c r="K60" s="229">
        <v>425</v>
      </c>
      <c r="L60" s="229">
        <v>97</v>
      </c>
      <c r="M60" s="5">
        <f t="shared" si="32"/>
        <v>2</v>
      </c>
      <c r="N60" s="229">
        <v>430</v>
      </c>
      <c r="O60" s="5">
        <f t="shared" si="47"/>
        <v>1</v>
      </c>
      <c r="P60" s="229">
        <v>540</v>
      </c>
      <c r="Q60" s="145" t="s">
        <v>210</v>
      </c>
      <c r="R60" s="255"/>
      <c r="S60" s="5">
        <f t="shared" si="49"/>
        <v>0</v>
      </c>
      <c r="T60" s="255"/>
      <c r="U60" s="5">
        <f t="shared" si="33"/>
        <v>0</v>
      </c>
      <c r="V60" s="229">
        <v>16986</v>
      </c>
      <c r="W60" s="6">
        <f t="shared" si="34"/>
        <v>3.4</v>
      </c>
      <c r="X60" s="5">
        <f t="shared" si="55"/>
        <v>1</v>
      </c>
      <c r="Y60" s="229">
        <v>5973</v>
      </c>
      <c r="Z60" s="5">
        <f t="shared" si="45"/>
        <v>1</v>
      </c>
      <c r="AA60" s="229">
        <v>97</v>
      </c>
      <c r="AB60" s="5">
        <f t="shared" si="35"/>
        <v>2</v>
      </c>
      <c r="AC60" s="229">
        <v>73</v>
      </c>
      <c r="AD60" s="5">
        <f t="shared" si="48"/>
        <v>0</v>
      </c>
      <c r="AE60" s="229">
        <v>4605</v>
      </c>
      <c r="AF60" s="6">
        <f t="shared" si="36"/>
        <v>10.835294117647059</v>
      </c>
      <c r="AG60" s="5">
        <f t="shared" si="37"/>
        <v>2</v>
      </c>
      <c r="AH60" s="229">
        <v>4812</v>
      </c>
      <c r="AI60" s="7">
        <f t="shared" si="53"/>
        <v>10.483660130718954</v>
      </c>
      <c r="AJ60" s="5">
        <f t="shared" si="54"/>
        <v>2</v>
      </c>
      <c r="AK60" s="229">
        <v>1456</v>
      </c>
      <c r="AL60" s="7">
        <f t="shared" si="38"/>
        <v>40.444444444444443</v>
      </c>
      <c r="AM60" s="5">
        <f t="shared" si="39"/>
        <v>3</v>
      </c>
      <c r="AN60" s="107">
        <f t="shared" si="40"/>
        <v>15</v>
      </c>
      <c r="AO60" s="108">
        <f t="shared" si="46"/>
        <v>83</v>
      </c>
      <c r="AP60" s="104" t="str">
        <f t="shared" si="50"/>
        <v>нет</v>
      </c>
      <c r="AQ60" s="104" t="str">
        <f t="shared" si="51"/>
        <v>нет</v>
      </c>
      <c r="AR60" s="104" t="str">
        <f t="shared" si="52"/>
        <v>нет</v>
      </c>
    </row>
    <row r="61" spans="1:44" ht="30" customHeight="1">
      <c r="A61" s="12">
        <v>119</v>
      </c>
      <c r="B61" s="216" t="s">
        <v>208</v>
      </c>
      <c r="C61" s="229">
        <v>75</v>
      </c>
      <c r="D61" s="79">
        <v>44</v>
      </c>
      <c r="E61" s="79">
        <v>690</v>
      </c>
      <c r="F61" s="79">
        <v>1337</v>
      </c>
      <c r="G61" s="243">
        <v>1337</v>
      </c>
      <c r="H61" s="229">
        <v>1354</v>
      </c>
      <c r="I61" s="5">
        <f t="shared" si="31"/>
        <v>1</v>
      </c>
      <c r="J61" s="229">
        <v>66</v>
      </c>
      <c r="K61" s="229">
        <v>1541</v>
      </c>
      <c r="L61" s="229">
        <v>96</v>
      </c>
      <c r="M61" s="5">
        <f t="shared" si="32"/>
        <v>2</v>
      </c>
      <c r="N61" s="229">
        <v>944</v>
      </c>
      <c r="O61" s="39">
        <f>IF(N61/D61&gt;=9,1,0)</f>
        <v>1</v>
      </c>
      <c r="P61" s="229">
        <v>990</v>
      </c>
      <c r="Q61" s="145" t="s">
        <v>210</v>
      </c>
      <c r="R61" s="255"/>
      <c r="S61" s="5">
        <f t="shared" si="49"/>
        <v>0</v>
      </c>
      <c r="T61" s="255"/>
      <c r="U61" s="5">
        <f t="shared" si="33"/>
        <v>0</v>
      </c>
      <c r="V61" s="229">
        <v>26747</v>
      </c>
      <c r="W61" s="6">
        <f t="shared" si="34"/>
        <v>3.1</v>
      </c>
      <c r="X61" s="5">
        <f t="shared" si="55"/>
        <v>1</v>
      </c>
      <c r="Y61" s="229">
        <v>10070</v>
      </c>
      <c r="Z61" s="5">
        <f t="shared" si="45"/>
        <v>1</v>
      </c>
      <c r="AA61" s="229">
        <v>97</v>
      </c>
      <c r="AB61" s="5">
        <f t="shared" si="35"/>
        <v>2</v>
      </c>
      <c r="AC61" s="229">
        <v>75</v>
      </c>
      <c r="AD61" s="39">
        <f>IF(AC61&gt;=70,2,IF(AC61&gt;=60,1,0))</f>
        <v>2</v>
      </c>
      <c r="AE61" s="229">
        <v>9010</v>
      </c>
      <c r="AF61" s="6">
        <f t="shared" si="36"/>
        <v>5.8468526930564568</v>
      </c>
      <c r="AG61" s="5">
        <f t="shared" si="37"/>
        <v>2</v>
      </c>
      <c r="AH61" s="229">
        <v>896</v>
      </c>
      <c r="AI61" s="7">
        <f t="shared" si="53"/>
        <v>0.66174298375184637</v>
      </c>
      <c r="AJ61" s="5">
        <f t="shared" si="54"/>
        <v>0</v>
      </c>
      <c r="AK61" s="229">
        <v>3102</v>
      </c>
      <c r="AL61" s="7">
        <f t="shared" si="38"/>
        <v>41.36</v>
      </c>
      <c r="AM61" s="5">
        <f t="shared" si="39"/>
        <v>3</v>
      </c>
      <c r="AN61" s="107">
        <f t="shared" si="40"/>
        <v>15</v>
      </c>
      <c r="AO61" s="108">
        <f t="shared" si="46"/>
        <v>83</v>
      </c>
      <c r="AP61" s="104" t="str">
        <f t="shared" si="50"/>
        <v>нет</v>
      </c>
      <c r="AQ61" s="104" t="str">
        <f t="shared" si="51"/>
        <v>нет</v>
      </c>
      <c r="AR61" s="104" t="str">
        <f t="shared" si="52"/>
        <v>нет</v>
      </c>
    </row>
    <row r="62" spans="1:44" ht="30" customHeight="1">
      <c r="A62" s="12">
        <v>120</v>
      </c>
      <c r="B62" s="215" t="s">
        <v>105</v>
      </c>
      <c r="C62" s="229">
        <v>70</v>
      </c>
      <c r="D62" s="192">
        <v>40</v>
      </c>
      <c r="E62" s="192">
        <v>273</v>
      </c>
      <c r="F62" s="192">
        <v>1144</v>
      </c>
      <c r="G62" s="244">
        <v>1150</v>
      </c>
      <c r="H62" s="229">
        <v>1149</v>
      </c>
      <c r="I62" s="5">
        <f t="shared" si="31"/>
        <v>1</v>
      </c>
      <c r="J62" s="229">
        <v>40</v>
      </c>
      <c r="K62" s="229">
        <v>1284</v>
      </c>
      <c r="L62" s="229">
        <v>97</v>
      </c>
      <c r="M62" s="5">
        <f t="shared" si="32"/>
        <v>2</v>
      </c>
      <c r="N62" s="229">
        <v>1024</v>
      </c>
      <c r="O62" s="5">
        <f t="shared" ref="O62:O67" si="56">IF(N62/D62&gt;=13,1,0)</f>
        <v>1</v>
      </c>
      <c r="P62" s="229">
        <v>1244</v>
      </c>
      <c r="Q62" s="145" t="s">
        <v>210</v>
      </c>
      <c r="R62" s="255"/>
      <c r="S62" s="5">
        <f t="shared" si="49"/>
        <v>0</v>
      </c>
      <c r="T62" s="255"/>
      <c r="U62" s="5">
        <f t="shared" si="33"/>
        <v>0</v>
      </c>
      <c r="V62" s="229">
        <v>33795</v>
      </c>
      <c r="W62" s="6">
        <f t="shared" si="34"/>
        <v>2.97</v>
      </c>
      <c r="X62" s="5">
        <f t="shared" si="55"/>
        <v>1</v>
      </c>
      <c r="Y62" s="229">
        <v>13511</v>
      </c>
      <c r="Z62" s="5">
        <f t="shared" si="45"/>
        <v>1</v>
      </c>
      <c r="AA62" s="229">
        <v>94</v>
      </c>
      <c r="AB62" s="5">
        <f t="shared" si="35"/>
        <v>2</v>
      </c>
      <c r="AC62" s="229">
        <v>82</v>
      </c>
      <c r="AD62" s="5">
        <f t="shared" ref="AD62:AD67" si="57">IF(AC62&gt;=90,2,IF(AC62&gt;=80,1,0))</f>
        <v>1</v>
      </c>
      <c r="AE62" s="229">
        <v>8386</v>
      </c>
      <c r="AF62" s="6">
        <f t="shared" si="36"/>
        <v>6.5311526479750777</v>
      </c>
      <c r="AG62" s="5">
        <f t="shared" si="37"/>
        <v>2</v>
      </c>
      <c r="AH62" s="229">
        <v>1256</v>
      </c>
      <c r="AI62" s="7">
        <f t="shared" si="53"/>
        <v>1.0931244560487381</v>
      </c>
      <c r="AJ62" s="5">
        <f t="shared" si="54"/>
        <v>1</v>
      </c>
      <c r="AK62" s="229">
        <v>2318</v>
      </c>
      <c r="AL62" s="7">
        <f t="shared" si="38"/>
        <v>33.114285714285714</v>
      </c>
      <c r="AM62" s="5">
        <f t="shared" si="39"/>
        <v>3</v>
      </c>
      <c r="AN62" s="107">
        <f t="shared" si="40"/>
        <v>15</v>
      </c>
      <c r="AO62" s="108">
        <f t="shared" si="46"/>
        <v>83</v>
      </c>
      <c r="AP62" s="104" t="str">
        <f t="shared" si="50"/>
        <v>нет</v>
      </c>
      <c r="AQ62" s="104" t="str">
        <f t="shared" si="51"/>
        <v>нет</v>
      </c>
      <c r="AR62" s="104" t="str">
        <f t="shared" si="52"/>
        <v>нет</v>
      </c>
    </row>
    <row r="63" spans="1:44" ht="30" customHeight="1">
      <c r="A63" s="12">
        <v>121</v>
      </c>
      <c r="B63" s="216" t="s">
        <v>109</v>
      </c>
      <c r="C63" s="229">
        <v>86</v>
      </c>
      <c r="D63" s="79">
        <v>42</v>
      </c>
      <c r="E63" s="237">
        <v>518</v>
      </c>
      <c r="F63" s="79">
        <v>1229</v>
      </c>
      <c r="G63" s="243">
        <v>1230</v>
      </c>
      <c r="H63" s="229">
        <v>1237</v>
      </c>
      <c r="I63" s="5">
        <f t="shared" si="31"/>
        <v>1</v>
      </c>
      <c r="J63" s="229">
        <v>42</v>
      </c>
      <c r="K63" s="229">
        <v>1432</v>
      </c>
      <c r="L63" s="229">
        <v>96</v>
      </c>
      <c r="M63" s="5">
        <f t="shared" si="32"/>
        <v>2</v>
      </c>
      <c r="N63" s="229">
        <v>957</v>
      </c>
      <c r="O63" s="5">
        <f t="shared" si="56"/>
        <v>1</v>
      </c>
      <c r="P63" s="229">
        <v>1233</v>
      </c>
      <c r="Q63" s="187" t="s">
        <v>211</v>
      </c>
      <c r="R63" s="255"/>
      <c r="S63" s="5">
        <f t="shared" si="49"/>
        <v>0</v>
      </c>
      <c r="T63" s="255"/>
      <c r="U63" s="5">
        <f t="shared" si="33"/>
        <v>0</v>
      </c>
      <c r="V63" s="229">
        <v>20309</v>
      </c>
      <c r="W63" s="6">
        <f t="shared" si="34"/>
        <v>2.17</v>
      </c>
      <c r="X63" s="39">
        <f>IF(V63/(H63-E63)/13&gt;=5/3,1,0)</f>
        <v>1</v>
      </c>
      <c r="Y63" s="229">
        <v>15481</v>
      </c>
      <c r="Z63" s="5">
        <f t="shared" si="45"/>
        <v>1</v>
      </c>
      <c r="AA63" s="229">
        <v>88</v>
      </c>
      <c r="AB63" s="5">
        <f t="shared" si="35"/>
        <v>1</v>
      </c>
      <c r="AC63" s="229">
        <v>68</v>
      </c>
      <c r="AD63" s="5">
        <f t="shared" si="57"/>
        <v>0</v>
      </c>
      <c r="AE63" s="229">
        <v>24990</v>
      </c>
      <c r="AF63" s="6">
        <f t="shared" si="36"/>
        <v>17.451117318435752</v>
      </c>
      <c r="AG63" s="5">
        <f t="shared" si="37"/>
        <v>3</v>
      </c>
      <c r="AH63" s="229">
        <v>33512</v>
      </c>
      <c r="AI63" s="7">
        <f t="shared" si="53"/>
        <v>27.091350040420373</v>
      </c>
      <c r="AJ63" s="5">
        <f t="shared" si="54"/>
        <v>2</v>
      </c>
      <c r="AK63" s="229">
        <v>8104</v>
      </c>
      <c r="AL63" s="7">
        <f t="shared" si="38"/>
        <v>94.232558139534888</v>
      </c>
      <c r="AM63" s="5">
        <f t="shared" si="39"/>
        <v>3</v>
      </c>
      <c r="AN63" s="107">
        <f t="shared" si="40"/>
        <v>15</v>
      </c>
      <c r="AO63" s="108">
        <f t="shared" si="46"/>
        <v>83</v>
      </c>
      <c r="AP63" s="104" t="str">
        <f t="shared" si="50"/>
        <v>нет</v>
      </c>
      <c r="AQ63" s="104" t="str">
        <f t="shared" si="51"/>
        <v>нет</v>
      </c>
      <c r="AR63" s="104" t="str">
        <f t="shared" si="52"/>
        <v>нет</v>
      </c>
    </row>
    <row r="64" spans="1:44" ht="30" customHeight="1">
      <c r="A64" s="12">
        <v>3</v>
      </c>
      <c r="B64" s="34" t="s">
        <v>59</v>
      </c>
      <c r="C64" s="227" t="s">
        <v>236</v>
      </c>
      <c r="D64" s="79">
        <v>21</v>
      </c>
      <c r="E64" s="79">
        <v>136</v>
      </c>
      <c r="F64" s="79">
        <v>592</v>
      </c>
      <c r="G64" s="168">
        <v>594</v>
      </c>
      <c r="H64" s="227" t="s">
        <v>241</v>
      </c>
      <c r="I64" s="5">
        <f t="shared" si="31"/>
        <v>1</v>
      </c>
      <c r="J64" s="227">
        <v>26</v>
      </c>
      <c r="K64" s="227" t="s">
        <v>247</v>
      </c>
      <c r="L64" s="227" t="s">
        <v>254</v>
      </c>
      <c r="M64" s="5">
        <f t="shared" si="32"/>
        <v>2</v>
      </c>
      <c r="N64" s="227" t="s">
        <v>260</v>
      </c>
      <c r="O64" s="5">
        <f t="shared" si="56"/>
        <v>1</v>
      </c>
      <c r="P64" s="227" t="s">
        <v>267</v>
      </c>
      <c r="Q64" s="227" t="s">
        <v>210</v>
      </c>
      <c r="R64" s="227"/>
      <c r="S64" s="5">
        <f t="shared" si="49"/>
        <v>0</v>
      </c>
      <c r="T64" s="227"/>
      <c r="U64" s="5">
        <f t="shared" si="33"/>
        <v>0</v>
      </c>
      <c r="V64" s="230" t="s">
        <v>274</v>
      </c>
      <c r="W64" s="6">
        <f t="shared" si="34"/>
        <v>3.57</v>
      </c>
      <c r="X64" s="5">
        <f t="shared" ref="X64:X77" si="58">IF(V64/(H64-E64)/13&gt;=2.5,1,0)</f>
        <v>1</v>
      </c>
      <c r="Y64" s="227" t="s">
        <v>280</v>
      </c>
      <c r="Z64" s="5">
        <f t="shared" si="45"/>
        <v>1</v>
      </c>
      <c r="AA64" s="227" t="s">
        <v>258</v>
      </c>
      <c r="AB64" s="5">
        <f t="shared" si="35"/>
        <v>2</v>
      </c>
      <c r="AC64" s="227" t="s">
        <v>289</v>
      </c>
      <c r="AD64" s="5">
        <f t="shared" si="57"/>
        <v>2</v>
      </c>
      <c r="AE64" s="227" t="s">
        <v>294</v>
      </c>
      <c r="AF64" s="6">
        <f t="shared" si="36"/>
        <v>3.4196721311475411</v>
      </c>
      <c r="AG64" s="5">
        <f t="shared" si="37"/>
        <v>1</v>
      </c>
      <c r="AH64" s="227" t="s">
        <v>300</v>
      </c>
      <c r="AI64" s="7">
        <f t="shared" si="53"/>
        <v>0.4858569051580699</v>
      </c>
      <c r="AJ64" s="5">
        <f t="shared" si="54"/>
        <v>0</v>
      </c>
      <c r="AK64" s="227" t="s">
        <v>306</v>
      </c>
      <c r="AL64" s="7">
        <f t="shared" si="38"/>
        <v>27.340425531914892</v>
      </c>
      <c r="AM64" s="5">
        <f t="shared" si="39"/>
        <v>3</v>
      </c>
      <c r="AN64" s="107">
        <f t="shared" si="40"/>
        <v>14</v>
      </c>
      <c r="AO64" s="107">
        <f t="shared" si="46"/>
        <v>78</v>
      </c>
      <c r="AP64" s="104" t="str">
        <f t="shared" si="50"/>
        <v>нет</v>
      </c>
      <c r="AQ64" s="104" t="str">
        <f t="shared" si="51"/>
        <v>нет</v>
      </c>
      <c r="AR64" s="104" t="str">
        <f t="shared" si="52"/>
        <v>нет</v>
      </c>
    </row>
    <row r="65" spans="1:44" ht="30" customHeight="1">
      <c r="A65" s="12">
        <v>4</v>
      </c>
      <c r="B65" s="34" t="s">
        <v>60</v>
      </c>
      <c r="C65" s="227" t="s">
        <v>237</v>
      </c>
      <c r="D65" s="79">
        <v>21</v>
      </c>
      <c r="E65" s="79">
        <v>143</v>
      </c>
      <c r="F65" s="79">
        <v>521</v>
      </c>
      <c r="G65" s="168">
        <v>521</v>
      </c>
      <c r="H65" s="227" t="s">
        <v>242</v>
      </c>
      <c r="I65" s="5">
        <f t="shared" si="31"/>
        <v>1</v>
      </c>
      <c r="J65" s="227">
        <v>21</v>
      </c>
      <c r="K65" s="227" t="s">
        <v>248</v>
      </c>
      <c r="L65" s="227" t="s">
        <v>255</v>
      </c>
      <c r="M65" s="5">
        <f t="shared" si="32"/>
        <v>2</v>
      </c>
      <c r="N65" s="227" t="s">
        <v>261</v>
      </c>
      <c r="O65" s="5">
        <f t="shared" si="56"/>
        <v>1</v>
      </c>
      <c r="P65" s="227" t="s">
        <v>268</v>
      </c>
      <c r="Q65" s="227" t="s">
        <v>210</v>
      </c>
      <c r="R65" s="227"/>
      <c r="S65" s="5">
        <f t="shared" si="49"/>
        <v>0</v>
      </c>
      <c r="T65" s="227"/>
      <c r="U65" s="5">
        <f t="shared" si="33"/>
        <v>0</v>
      </c>
      <c r="V65" s="230" t="s">
        <v>275</v>
      </c>
      <c r="W65" s="6">
        <f t="shared" si="34"/>
        <v>3.44</v>
      </c>
      <c r="X65" s="5">
        <f t="shared" si="58"/>
        <v>1</v>
      </c>
      <c r="Y65" s="227" t="s">
        <v>281</v>
      </c>
      <c r="Z65" s="5">
        <f t="shared" si="45"/>
        <v>1</v>
      </c>
      <c r="AA65" s="227" t="s">
        <v>286</v>
      </c>
      <c r="AB65" s="5">
        <f t="shared" si="35"/>
        <v>2</v>
      </c>
      <c r="AC65" s="227" t="s">
        <v>290</v>
      </c>
      <c r="AD65" s="5">
        <f t="shared" si="57"/>
        <v>2</v>
      </c>
      <c r="AE65" s="227" t="s">
        <v>295</v>
      </c>
      <c r="AF65" s="6">
        <f t="shared" si="36"/>
        <v>0.18018018018018017</v>
      </c>
      <c r="AG65" s="5">
        <f t="shared" si="37"/>
        <v>0</v>
      </c>
      <c r="AH65" s="227" t="s">
        <v>301</v>
      </c>
      <c r="AI65" s="7">
        <f t="shared" si="53"/>
        <v>3.6911487758945385</v>
      </c>
      <c r="AJ65" s="5">
        <f t="shared" si="54"/>
        <v>1</v>
      </c>
      <c r="AK65" s="227" t="s">
        <v>307</v>
      </c>
      <c r="AL65" s="7">
        <f t="shared" si="38"/>
        <v>23.205128205128204</v>
      </c>
      <c r="AM65" s="5">
        <f t="shared" si="39"/>
        <v>3</v>
      </c>
      <c r="AN65" s="107">
        <f t="shared" si="40"/>
        <v>14</v>
      </c>
      <c r="AO65" s="107">
        <f t="shared" si="46"/>
        <v>78</v>
      </c>
      <c r="AP65" s="104" t="str">
        <f t="shared" si="50"/>
        <v>нет</v>
      </c>
      <c r="AQ65" s="104" t="str">
        <f t="shared" si="51"/>
        <v>нет</v>
      </c>
      <c r="AR65" s="104" t="str">
        <f t="shared" si="52"/>
        <v>нет</v>
      </c>
    </row>
    <row r="66" spans="1:44" ht="30" customHeight="1">
      <c r="A66" s="12">
        <v>5</v>
      </c>
      <c r="B66" s="34" t="s">
        <v>63</v>
      </c>
      <c r="C66" s="227" t="s">
        <v>234</v>
      </c>
      <c r="D66" s="79">
        <v>11</v>
      </c>
      <c r="E66" s="79">
        <v>15</v>
      </c>
      <c r="F66" s="79">
        <v>90</v>
      </c>
      <c r="G66" s="168">
        <v>91</v>
      </c>
      <c r="H66" s="227" t="s">
        <v>245</v>
      </c>
      <c r="I66" s="5">
        <f t="shared" si="31"/>
        <v>1</v>
      </c>
      <c r="J66" s="227">
        <v>11</v>
      </c>
      <c r="K66" s="227" t="s">
        <v>251</v>
      </c>
      <c r="L66" s="227" t="s">
        <v>256</v>
      </c>
      <c r="M66" s="5">
        <f t="shared" si="32"/>
        <v>2</v>
      </c>
      <c r="N66" s="227" t="s">
        <v>264</v>
      </c>
      <c r="O66" s="5">
        <f t="shared" si="56"/>
        <v>1</v>
      </c>
      <c r="P66" s="227" t="s">
        <v>271</v>
      </c>
      <c r="Q66" s="227" t="s">
        <v>210</v>
      </c>
      <c r="R66" s="227"/>
      <c r="S66" s="5">
        <f t="shared" si="49"/>
        <v>0</v>
      </c>
      <c r="T66" s="227"/>
      <c r="U66" s="5">
        <f t="shared" si="33"/>
        <v>0</v>
      </c>
      <c r="V66" s="230" t="s">
        <v>278</v>
      </c>
      <c r="W66" s="6">
        <f t="shared" si="34"/>
        <v>3.74</v>
      </c>
      <c r="X66" s="5">
        <f t="shared" si="58"/>
        <v>1</v>
      </c>
      <c r="Y66" s="227" t="s">
        <v>284</v>
      </c>
      <c r="Z66" s="5">
        <f t="shared" si="45"/>
        <v>1</v>
      </c>
      <c r="AA66" s="227" t="s">
        <v>288</v>
      </c>
      <c r="AB66" s="5">
        <f t="shared" si="35"/>
        <v>2</v>
      </c>
      <c r="AC66" s="227" t="s">
        <v>292</v>
      </c>
      <c r="AD66" s="5">
        <f t="shared" si="57"/>
        <v>2</v>
      </c>
      <c r="AE66" s="227" t="s">
        <v>298</v>
      </c>
      <c r="AF66" s="6">
        <f t="shared" si="36"/>
        <v>1.5725806451612903</v>
      </c>
      <c r="AG66" s="5">
        <f t="shared" si="37"/>
        <v>1</v>
      </c>
      <c r="AH66" s="227" t="s">
        <v>254</v>
      </c>
      <c r="AI66" s="7">
        <f t="shared" si="53"/>
        <v>1.043956043956044</v>
      </c>
      <c r="AJ66" s="5">
        <f t="shared" si="54"/>
        <v>1</v>
      </c>
      <c r="AK66" s="227" t="s">
        <v>310</v>
      </c>
      <c r="AL66" s="7">
        <f t="shared" si="38"/>
        <v>13.428571428571429</v>
      </c>
      <c r="AM66" s="5">
        <f t="shared" si="39"/>
        <v>2</v>
      </c>
      <c r="AN66" s="107">
        <f t="shared" si="40"/>
        <v>14</v>
      </c>
      <c r="AO66" s="107">
        <f t="shared" si="46"/>
        <v>78</v>
      </c>
      <c r="AP66" s="104" t="str">
        <f t="shared" si="50"/>
        <v>нет</v>
      </c>
      <c r="AQ66" s="104" t="str">
        <f t="shared" si="51"/>
        <v>нет</v>
      </c>
      <c r="AR66" s="104" t="str">
        <f t="shared" si="52"/>
        <v>нет</v>
      </c>
    </row>
    <row r="67" spans="1:44" ht="30" customHeight="1">
      <c r="A67" s="12">
        <v>8</v>
      </c>
      <c r="B67" s="34" t="s">
        <v>66</v>
      </c>
      <c r="C67" s="227" t="s">
        <v>233</v>
      </c>
      <c r="D67" s="79">
        <v>7</v>
      </c>
      <c r="E67" s="79">
        <v>1</v>
      </c>
      <c r="F67" s="79">
        <v>20</v>
      </c>
      <c r="G67" s="168">
        <v>20</v>
      </c>
      <c r="H67" s="227" t="s">
        <v>312</v>
      </c>
      <c r="I67" s="5">
        <f t="shared" si="31"/>
        <v>1</v>
      </c>
      <c r="J67" s="227" t="s">
        <v>314</v>
      </c>
      <c r="K67" s="227" t="s">
        <v>313</v>
      </c>
      <c r="L67" s="227" t="s">
        <v>256</v>
      </c>
      <c r="M67" s="5">
        <f t="shared" si="32"/>
        <v>2</v>
      </c>
      <c r="N67" s="227" t="s">
        <v>318</v>
      </c>
      <c r="O67" s="5">
        <f t="shared" si="56"/>
        <v>1</v>
      </c>
      <c r="P67" s="227" t="s">
        <v>321</v>
      </c>
      <c r="Q67" s="169" t="s">
        <v>210</v>
      </c>
      <c r="R67" s="227"/>
      <c r="S67" s="5">
        <f t="shared" si="49"/>
        <v>0</v>
      </c>
      <c r="T67" s="227"/>
      <c r="U67" s="5">
        <f t="shared" si="33"/>
        <v>0</v>
      </c>
      <c r="V67" s="230" t="s">
        <v>324</v>
      </c>
      <c r="W67" s="6">
        <f t="shared" si="34"/>
        <v>9.15</v>
      </c>
      <c r="X67" s="5">
        <f t="shared" si="58"/>
        <v>1</v>
      </c>
      <c r="Y67" s="230" t="s">
        <v>251</v>
      </c>
      <c r="Z67" s="5">
        <f t="shared" si="45"/>
        <v>1</v>
      </c>
      <c r="AA67" s="227" t="s">
        <v>329</v>
      </c>
      <c r="AB67" s="5">
        <f t="shared" si="35"/>
        <v>2</v>
      </c>
      <c r="AC67" s="227" t="s">
        <v>329</v>
      </c>
      <c r="AD67" s="5">
        <f t="shared" si="57"/>
        <v>2</v>
      </c>
      <c r="AE67" s="227" t="s">
        <v>331</v>
      </c>
      <c r="AF67" s="6">
        <f t="shared" si="36"/>
        <v>2.0625</v>
      </c>
      <c r="AG67" s="5">
        <f t="shared" si="37"/>
        <v>1</v>
      </c>
      <c r="AH67" s="227" t="s">
        <v>273</v>
      </c>
      <c r="AI67" s="7">
        <f>ROUND(AH67/H67,0)</f>
        <v>0</v>
      </c>
      <c r="AJ67" s="5">
        <f t="shared" si="54"/>
        <v>0</v>
      </c>
      <c r="AK67" s="227" t="s">
        <v>332</v>
      </c>
      <c r="AL67" s="7">
        <f t="shared" si="38"/>
        <v>30.1</v>
      </c>
      <c r="AM67" s="5">
        <f t="shared" si="39"/>
        <v>3</v>
      </c>
      <c r="AN67" s="107">
        <f t="shared" si="40"/>
        <v>14</v>
      </c>
      <c r="AO67" s="107">
        <f t="shared" si="46"/>
        <v>78</v>
      </c>
      <c r="AP67" s="104" t="str">
        <f t="shared" si="50"/>
        <v>нет</v>
      </c>
      <c r="AQ67" s="104" t="str">
        <f t="shared" si="51"/>
        <v>нет</v>
      </c>
      <c r="AR67" s="104" t="str">
        <f t="shared" si="52"/>
        <v>нет</v>
      </c>
    </row>
    <row r="68" spans="1:44" ht="30" customHeight="1">
      <c r="A68" s="12">
        <v>28</v>
      </c>
      <c r="B68" s="17" t="s">
        <v>52</v>
      </c>
      <c r="C68" s="230" t="s">
        <v>349</v>
      </c>
      <c r="D68" s="80">
        <v>7</v>
      </c>
      <c r="E68" s="80">
        <v>84</v>
      </c>
      <c r="F68" s="80">
        <v>181</v>
      </c>
      <c r="G68" s="168">
        <v>181</v>
      </c>
      <c r="H68" s="230" t="s">
        <v>400</v>
      </c>
      <c r="I68" s="5">
        <f t="shared" ref="I68:I99" si="59">IF(ABS((H68-G68)/G68)&lt;=0.1,1,0)</f>
        <v>1</v>
      </c>
      <c r="J68" s="230" t="s">
        <v>235</v>
      </c>
      <c r="K68" s="230" t="s">
        <v>410</v>
      </c>
      <c r="L68" s="230" t="s">
        <v>329</v>
      </c>
      <c r="M68" s="5">
        <f t="shared" ref="M68:M99" si="60">IF(L68&gt;=90,2,IF(L68&gt;=80,1,0))</f>
        <v>2</v>
      </c>
      <c r="N68" s="230" t="s">
        <v>425</v>
      </c>
      <c r="O68" s="39">
        <f>IF(N68/D68&gt;=9,1,0)</f>
        <v>1</v>
      </c>
      <c r="P68" s="230" t="s">
        <v>437</v>
      </c>
      <c r="Q68" s="227" t="s">
        <v>210</v>
      </c>
      <c r="R68" s="227"/>
      <c r="S68" s="5">
        <f t="shared" si="49"/>
        <v>0</v>
      </c>
      <c r="T68" s="227"/>
      <c r="U68" s="5">
        <f t="shared" ref="U68:U99" si="61">IF(T68&gt;=90,2,IF(T68&gt;=80,1,0))</f>
        <v>0</v>
      </c>
      <c r="V68" s="230" t="s">
        <v>446</v>
      </c>
      <c r="W68" s="6">
        <f t="shared" ref="W68:W99" si="62">ROUND($V68/($H68-$E68)/13,2)</f>
        <v>3.79</v>
      </c>
      <c r="X68" s="5">
        <f t="shared" si="58"/>
        <v>1</v>
      </c>
      <c r="Y68" s="230" t="s">
        <v>458</v>
      </c>
      <c r="Z68" s="5">
        <f t="shared" si="45"/>
        <v>1</v>
      </c>
      <c r="AA68" s="230" t="s">
        <v>257</v>
      </c>
      <c r="AB68" s="5">
        <f t="shared" ref="AB68:AB99" si="63">IF(AA68&gt;=90,2,IF(AA68&gt;=80,1,0))</f>
        <v>2</v>
      </c>
      <c r="AC68" s="230" t="s">
        <v>470</v>
      </c>
      <c r="AD68" s="39">
        <f>IF(AC68&gt;=70,2,IF(AC68&gt;=60,1,0))</f>
        <v>2</v>
      </c>
      <c r="AE68" s="230" t="s">
        <v>478</v>
      </c>
      <c r="AF68" s="6">
        <f t="shared" ref="AF68:AF99" si="64">AE68/K68</f>
        <v>3.6458333333333336E-2</v>
      </c>
      <c r="AG68" s="5">
        <f t="shared" ref="AG68:AG99" si="65">IF(AF68&gt;12,3,IF(AF68&gt;4,2,IF(AF68&gt;1,1,0)))</f>
        <v>0</v>
      </c>
      <c r="AH68" s="230" t="s">
        <v>485</v>
      </c>
      <c r="AI68" s="7">
        <f t="shared" ref="AI68:AI74" si="66">AH68/H68</f>
        <v>7.3314917127071819</v>
      </c>
      <c r="AJ68" s="5">
        <f t="shared" si="54"/>
        <v>2</v>
      </c>
      <c r="AK68" s="230" t="s">
        <v>495</v>
      </c>
      <c r="AL68" s="7">
        <f t="shared" ref="AL68:AL99" si="67">AK68/C68</f>
        <v>20.368421052631579</v>
      </c>
      <c r="AM68" s="5">
        <f t="shared" ref="AM68:AM99" si="68">IF(AL68&gt;23,3,IF(AL68&gt;12,2,IF(AL68&gt;4,1,0)))</f>
        <v>2</v>
      </c>
      <c r="AN68" s="107">
        <f t="shared" ref="AN68:AN99" si="69">I68+M68+O68+S68+U68+X68+Z68+AB68+AD68+AG68+AJ68+AM68</f>
        <v>14</v>
      </c>
      <c r="AO68" s="107">
        <f t="shared" si="46"/>
        <v>78</v>
      </c>
      <c r="AP68" s="104" t="str">
        <f t="shared" si="50"/>
        <v>нет</v>
      </c>
      <c r="AQ68" s="104" t="str">
        <f t="shared" si="51"/>
        <v>нет</v>
      </c>
      <c r="AR68" s="104" t="str">
        <f t="shared" si="52"/>
        <v>нет</v>
      </c>
    </row>
    <row r="69" spans="1:44" ht="30" customHeight="1">
      <c r="A69" s="12">
        <v>29</v>
      </c>
      <c r="B69" s="17" t="s">
        <v>55</v>
      </c>
      <c r="C69" s="230" t="s">
        <v>349</v>
      </c>
      <c r="D69" s="80">
        <v>11</v>
      </c>
      <c r="E69" s="80">
        <v>31</v>
      </c>
      <c r="F69" s="80">
        <v>131</v>
      </c>
      <c r="G69" s="168">
        <v>131</v>
      </c>
      <c r="H69" s="230" t="s">
        <v>403</v>
      </c>
      <c r="I69" s="5">
        <f t="shared" si="59"/>
        <v>1</v>
      </c>
      <c r="J69" s="230" t="s">
        <v>315</v>
      </c>
      <c r="K69" s="230" t="s">
        <v>415</v>
      </c>
      <c r="L69" s="230" t="s">
        <v>295</v>
      </c>
      <c r="M69" s="5">
        <f t="shared" si="60"/>
        <v>2</v>
      </c>
      <c r="N69" s="230" t="s">
        <v>429</v>
      </c>
      <c r="O69" s="5">
        <f t="shared" ref="O69:O111" si="70">IF(N69/D69&gt;=13,1,0)</f>
        <v>1</v>
      </c>
      <c r="P69" s="230" t="s">
        <v>357</v>
      </c>
      <c r="Q69" s="227" t="s">
        <v>210</v>
      </c>
      <c r="R69" s="227"/>
      <c r="S69" s="5">
        <f t="shared" si="49"/>
        <v>0</v>
      </c>
      <c r="T69" s="227"/>
      <c r="U69" s="5">
        <f t="shared" si="61"/>
        <v>0</v>
      </c>
      <c r="V69" s="230" t="s">
        <v>450</v>
      </c>
      <c r="W69" s="6">
        <f t="shared" si="62"/>
        <v>3.29</v>
      </c>
      <c r="X69" s="5">
        <f t="shared" si="58"/>
        <v>1</v>
      </c>
      <c r="Y69" s="230" t="s">
        <v>462</v>
      </c>
      <c r="Z69" s="5">
        <f t="shared" si="45"/>
        <v>1</v>
      </c>
      <c r="AA69" s="230" t="s">
        <v>467</v>
      </c>
      <c r="AB69" s="5">
        <f t="shared" si="63"/>
        <v>2</v>
      </c>
      <c r="AC69" s="230" t="s">
        <v>236</v>
      </c>
      <c r="AD69" s="5">
        <f t="shared" ref="AD69:AD111" si="71">IF(AC69&gt;=90,2,IF(AC69&gt;=80,1,0))</f>
        <v>2</v>
      </c>
      <c r="AE69" s="230" t="s">
        <v>305</v>
      </c>
      <c r="AF69" s="6">
        <f t="shared" si="64"/>
        <v>2.2727272727272728E-2</v>
      </c>
      <c r="AG69" s="5">
        <f t="shared" si="65"/>
        <v>0</v>
      </c>
      <c r="AH69" s="230" t="s">
        <v>489</v>
      </c>
      <c r="AI69" s="7">
        <f t="shared" si="66"/>
        <v>2.1755725190839694</v>
      </c>
      <c r="AJ69" s="5">
        <f t="shared" si="54"/>
        <v>1</v>
      </c>
      <c r="AK69" s="230" t="s">
        <v>498</v>
      </c>
      <c r="AL69" s="7">
        <f t="shared" si="67"/>
        <v>29.684210526315791</v>
      </c>
      <c r="AM69" s="5">
        <f t="shared" si="68"/>
        <v>3</v>
      </c>
      <c r="AN69" s="107">
        <f t="shared" si="69"/>
        <v>14</v>
      </c>
      <c r="AO69" s="107">
        <f t="shared" si="46"/>
        <v>78</v>
      </c>
      <c r="AP69" s="104" t="str">
        <f t="shared" si="50"/>
        <v>нет</v>
      </c>
      <c r="AQ69" s="104" t="str">
        <f t="shared" si="51"/>
        <v>нет</v>
      </c>
      <c r="AR69" s="104" t="str">
        <f t="shared" si="52"/>
        <v>нет</v>
      </c>
    </row>
    <row r="70" spans="1:44" ht="30" customHeight="1">
      <c r="A70" s="12">
        <v>30</v>
      </c>
      <c r="B70" s="17" t="s">
        <v>56</v>
      </c>
      <c r="C70" s="230" t="s">
        <v>394</v>
      </c>
      <c r="D70" s="80">
        <v>11</v>
      </c>
      <c r="E70" s="80">
        <v>27</v>
      </c>
      <c r="F70" s="80">
        <v>154</v>
      </c>
      <c r="G70" s="168">
        <v>154</v>
      </c>
      <c r="H70" s="230" t="s">
        <v>404</v>
      </c>
      <c r="I70" s="5">
        <f t="shared" si="59"/>
        <v>1</v>
      </c>
      <c r="J70" s="230" t="s">
        <v>315</v>
      </c>
      <c r="K70" s="230" t="s">
        <v>416</v>
      </c>
      <c r="L70" s="230" t="s">
        <v>316</v>
      </c>
      <c r="M70" s="5">
        <f t="shared" si="60"/>
        <v>2</v>
      </c>
      <c r="N70" s="230" t="s">
        <v>430</v>
      </c>
      <c r="O70" s="5">
        <f t="shared" si="70"/>
        <v>1</v>
      </c>
      <c r="P70" s="230" t="s">
        <v>440</v>
      </c>
      <c r="Q70" s="227" t="s">
        <v>210</v>
      </c>
      <c r="R70" s="227"/>
      <c r="S70" s="5">
        <f t="shared" si="49"/>
        <v>0</v>
      </c>
      <c r="T70" s="227"/>
      <c r="U70" s="5">
        <f t="shared" si="61"/>
        <v>0</v>
      </c>
      <c r="V70" s="230" t="s">
        <v>451</v>
      </c>
      <c r="W70" s="6">
        <f t="shared" si="62"/>
        <v>3.65</v>
      </c>
      <c r="X70" s="5">
        <f t="shared" si="58"/>
        <v>1</v>
      </c>
      <c r="Y70" s="230" t="s">
        <v>463</v>
      </c>
      <c r="Z70" s="5">
        <f t="shared" si="45"/>
        <v>1</v>
      </c>
      <c r="AA70" s="230" t="s">
        <v>468</v>
      </c>
      <c r="AB70" s="5">
        <f t="shared" si="63"/>
        <v>2</v>
      </c>
      <c r="AC70" s="230" t="s">
        <v>473</v>
      </c>
      <c r="AD70" s="5">
        <f t="shared" si="71"/>
        <v>2</v>
      </c>
      <c r="AE70" s="230" t="s">
        <v>480</v>
      </c>
      <c r="AF70" s="6">
        <f t="shared" si="64"/>
        <v>0.32857142857142857</v>
      </c>
      <c r="AG70" s="5">
        <f t="shared" si="65"/>
        <v>0</v>
      </c>
      <c r="AH70" s="230" t="s">
        <v>490</v>
      </c>
      <c r="AI70" s="7">
        <f t="shared" si="66"/>
        <v>3.9740259740259742</v>
      </c>
      <c r="AJ70" s="5">
        <f t="shared" si="54"/>
        <v>1</v>
      </c>
      <c r="AK70" s="230" t="s">
        <v>499</v>
      </c>
      <c r="AL70" s="7">
        <f t="shared" si="67"/>
        <v>24.857142857142858</v>
      </c>
      <c r="AM70" s="5">
        <f t="shared" si="68"/>
        <v>3</v>
      </c>
      <c r="AN70" s="107">
        <f t="shared" si="69"/>
        <v>14</v>
      </c>
      <c r="AO70" s="107">
        <f t="shared" si="46"/>
        <v>78</v>
      </c>
      <c r="AP70" s="104" t="str">
        <f t="shared" si="50"/>
        <v>нет</v>
      </c>
      <c r="AQ70" s="104" t="str">
        <f t="shared" si="51"/>
        <v>нет</v>
      </c>
      <c r="AR70" s="104" t="str">
        <f t="shared" si="52"/>
        <v>нет</v>
      </c>
    </row>
    <row r="71" spans="1:44" ht="30" customHeight="1">
      <c r="A71" s="12">
        <v>35</v>
      </c>
      <c r="B71" s="17" t="s">
        <v>190</v>
      </c>
      <c r="C71" s="226">
        <v>39</v>
      </c>
      <c r="D71" s="79">
        <v>25</v>
      </c>
      <c r="E71" s="79">
        <v>0</v>
      </c>
      <c r="F71" s="79">
        <v>429</v>
      </c>
      <c r="G71" s="86">
        <v>429</v>
      </c>
      <c r="H71" s="226">
        <v>432</v>
      </c>
      <c r="I71" s="5">
        <f t="shared" si="59"/>
        <v>1</v>
      </c>
      <c r="J71" s="226">
        <v>29</v>
      </c>
      <c r="K71" s="226">
        <v>505</v>
      </c>
      <c r="L71" s="226">
        <v>99</v>
      </c>
      <c r="M71" s="5">
        <f t="shared" si="60"/>
        <v>2</v>
      </c>
      <c r="N71" s="226">
        <v>376</v>
      </c>
      <c r="O71" s="5">
        <f t="shared" si="70"/>
        <v>1</v>
      </c>
      <c r="P71" s="226">
        <v>751</v>
      </c>
      <c r="Q71" s="250" t="s">
        <v>210</v>
      </c>
      <c r="R71" s="226"/>
      <c r="S71" s="5">
        <f t="shared" si="49"/>
        <v>0</v>
      </c>
      <c r="T71" s="226"/>
      <c r="U71" s="5">
        <f t="shared" si="61"/>
        <v>0</v>
      </c>
      <c r="V71" s="226">
        <v>20031</v>
      </c>
      <c r="W71" s="6">
        <f t="shared" si="62"/>
        <v>3.57</v>
      </c>
      <c r="X71" s="5">
        <f t="shared" si="58"/>
        <v>1</v>
      </c>
      <c r="Y71" s="226">
        <v>6950</v>
      </c>
      <c r="Z71" s="5">
        <f t="shared" si="45"/>
        <v>1</v>
      </c>
      <c r="AA71" s="226">
        <v>82</v>
      </c>
      <c r="AB71" s="5">
        <f t="shared" si="63"/>
        <v>1</v>
      </c>
      <c r="AC71" s="226">
        <v>49</v>
      </c>
      <c r="AD71" s="5">
        <f t="shared" si="71"/>
        <v>0</v>
      </c>
      <c r="AE71" s="226">
        <v>3915</v>
      </c>
      <c r="AF71" s="6">
        <f t="shared" si="64"/>
        <v>7.7524752475247523</v>
      </c>
      <c r="AG71" s="5">
        <f t="shared" si="65"/>
        <v>2</v>
      </c>
      <c r="AH71" s="226">
        <v>10264</v>
      </c>
      <c r="AI71" s="6">
        <f t="shared" si="66"/>
        <v>23.75925925925926</v>
      </c>
      <c r="AJ71" s="5">
        <f t="shared" si="54"/>
        <v>2</v>
      </c>
      <c r="AK71" s="226">
        <v>1436</v>
      </c>
      <c r="AL71" s="7">
        <f t="shared" si="67"/>
        <v>36.820512820512818</v>
      </c>
      <c r="AM71" s="5">
        <f t="shared" si="68"/>
        <v>3</v>
      </c>
      <c r="AN71" s="107">
        <f t="shared" si="69"/>
        <v>14</v>
      </c>
      <c r="AO71" s="107">
        <f t="shared" si="46"/>
        <v>78</v>
      </c>
      <c r="AP71" s="104" t="str">
        <f t="shared" si="50"/>
        <v>нет</v>
      </c>
      <c r="AQ71" s="104" t="str">
        <f t="shared" si="51"/>
        <v>нет</v>
      </c>
      <c r="AR71" s="104" t="str">
        <f t="shared" si="52"/>
        <v>нет</v>
      </c>
    </row>
    <row r="72" spans="1:44" ht="30" customHeight="1">
      <c r="A72" s="12">
        <v>45</v>
      </c>
      <c r="B72" s="17" t="s">
        <v>228</v>
      </c>
      <c r="C72" s="226">
        <v>60</v>
      </c>
      <c r="D72" s="79">
        <v>35</v>
      </c>
      <c r="E72" s="79">
        <v>140</v>
      </c>
      <c r="F72" s="79">
        <v>761</v>
      </c>
      <c r="G72" s="86">
        <v>761</v>
      </c>
      <c r="H72" s="226">
        <v>768</v>
      </c>
      <c r="I72" s="5">
        <f t="shared" si="59"/>
        <v>1</v>
      </c>
      <c r="J72" s="226">
        <v>39</v>
      </c>
      <c r="K72" s="226">
        <v>910</v>
      </c>
      <c r="L72" s="226">
        <v>89</v>
      </c>
      <c r="M72" s="5">
        <f t="shared" si="60"/>
        <v>1</v>
      </c>
      <c r="N72" s="226">
        <v>788</v>
      </c>
      <c r="O72" s="5">
        <f t="shared" si="70"/>
        <v>1</v>
      </c>
      <c r="P72" s="226">
        <v>998</v>
      </c>
      <c r="Q72" s="226" t="s">
        <v>210</v>
      </c>
      <c r="R72" s="226"/>
      <c r="S72" s="5">
        <f t="shared" si="49"/>
        <v>0</v>
      </c>
      <c r="T72" s="3"/>
      <c r="U72" s="159">
        <f t="shared" si="61"/>
        <v>0</v>
      </c>
      <c r="V72" s="226">
        <v>20203</v>
      </c>
      <c r="W72" s="6">
        <f t="shared" si="62"/>
        <v>2.4700000000000002</v>
      </c>
      <c r="X72" s="5">
        <f t="shared" si="58"/>
        <v>0</v>
      </c>
      <c r="Y72" s="226">
        <v>9045</v>
      </c>
      <c r="Z72" s="5">
        <f t="shared" si="45"/>
        <v>1</v>
      </c>
      <c r="AA72" s="226">
        <v>99</v>
      </c>
      <c r="AB72" s="5">
        <f t="shared" si="63"/>
        <v>2</v>
      </c>
      <c r="AC72" s="226">
        <v>83</v>
      </c>
      <c r="AD72" s="5">
        <f t="shared" si="71"/>
        <v>1</v>
      </c>
      <c r="AE72" s="226">
        <v>6241</v>
      </c>
      <c r="AF72" s="7">
        <f t="shared" si="64"/>
        <v>6.8582417582417579</v>
      </c>
      <c r="AG72" s="5">
        <f t="shared" si="65"/>
        <v>2</v>
      </c>
      <c r="AH72" s="226">
        <v>5232</v>
      </c>
      <c r="AI72" s="7">
        <f t="shared" si="66"/>
        <v>6.8125</v>
      </c>
      <c r="AJ72" s="5">
        <f t="shared" si="54"/>
        <v>2</v>
      </c>
      <c r="AK72" s="226">
        <v>1657</v>
      </c>
      <c r="AL72" s="7">
        <f t="shared" si="67"/>
        <v>27.616666666666667</v>
      </c>
      <c r="AM72" s="5">
        <f t="shared" si="68"/>
        <v>3</v>
      </c>
      <c r="AN72" s="107">
        <f t="shared" si="69"/>
        <v>14</v>
      </c>
      <c r="AO72" s="107">
        <f t="shared" si="46"/>
        <v>78</v>
      </c>
      <c r="AP72" s="104" t="str">
        <f t="shared" si="50"/>
        <v>нет</v>
      </c>
      <c r="AQ72" s="104" t="str">
        <f t="shared" si="51"/>
        <v>нет</v>
      </c>
      <c r="AR72" s="104" t="str">
        <f t="shared" si="52"/>
        <v>нет</v>
      </c>
    </row>
    <row r="73" spans="1:44" ht="30" customHeight="1">
      <c r="A73" s="12">
        <v>46</v>
      </c>
      <c r="B73" s="17" t="s">
        <v>198</v>
      </c>
      <c r="C73" s="226" t="s">
        <v>235</v>
      </c>
      <c r="D73" s="79">
        <v>11</v>
      </c>
      <c r="E73" s="79">
        <v>3</v>
      </c>
      <c r="F73" s="79">
        <v>32</v>
      </c>
      <c r="G73" s="86">
        <v>32</v>
      </c>
      <c r="H73" s="226" t="s">
        <v>395</v>
      </c>
      <c r="I73" s="5">
        <f t="shared" si="59"/>
        <v>1</v>
      </c>
      <c r="J73" s="226" t="s">
        <v>233</v>
      </c>
      <c r="K73" s="226" t="s">
        <v>481</v>
      </c>
      <c r="L73" s="226" t="s">
        <v>256</v>
      </c>
      <c r="M73" s="5">
        <f t="shared" si="60"/>
        <v>2</v>
      </c>
      <c r="N73" s="226" t="s">
        <v>513</v>
      </c>
      <c r="O73" s="5">
        <f t="shared" si="70"/>
        <v>1</v>
      </c>
      <c r="P73" s="226" t="s">
        <v>539</v>
      </c>
      <c r="Q73" s="250" t="s">
        <v>210</v>
      </c>
      <c r="R73" s="226"/>
      <c r="S73" s="5">
        <f t="shared" si="49"/>
        <v>0</v>
      </c>
      <c r="T73" s="3"/>
      <c r="U73" s="159">
        <f t="shared" si="61"/>
        <v>0</v>
      </c>
      <c r="V73" s="226" t="s">
        <v>540</v>
      </c>
      <c r="W73" s="6">
        <f t="shared" si="62"/>
        <v>6.59</v>
      </c>
      <c r="X73" s="5">
        <f t="shared" si="58"/>
        <v>1</v>
      </c>
      <c r="Y73" s="226" t="s">
        <v>541</v>
      </c>
      <c r="Z73" s="5">
        <f t="shared" ref="Z73:Z104" si="72">IF(Y73/H73&gt;=6,1,0)</f>
        <v>1</v>
      </c>
      <c r="AA73" s="226" t="s">
        <v>254</v>
      </c>
      <c r="AB73" s="5">
        <f t="shared" si="63"/>
        <v>2</v>
      </c>
      <c r="AC73" s="226" t="s">
        <v>468</v>
      </c>
      <c r="AD73" s="5">
        <f t="shared" si="71"/>
        <v>2</v>
      </c>
      <c r="AE73" s="226" t="s">
        <v>349</v>
      </c>
      <c r="AF73" s="7">
        <f t="shared" si="64"/>
        <v>0.46341463414634149</v>
      </c>
      <c r="AG73" s="5">
        <f t="shared" si="65"/>
        <v>0</v>
      </c>
      <c r="AH73" s="226" t="s">
        <v>237</v>
      </c>
      <c r="AI73" s="7">
        <f t="shared" si="66"/>
        <v>1.21875</v>
      </c>
      <c r="AJ73" s="5">
        <f t="shared" si="54"/>
        <v>1</v>
      </c>
      <c r="AK73" s="226" t="s">
        <v>542</v>
      </c>
      <c r="AL73" s="7">
        <f t="shared" si="67"/>
        <v>24.615384615384617</v>
      </c>
      <c r="AM73" s="5">
        <f t="shared" si="68"/>
        <v>3</v>
      </c>
      <c r="AN73" s="107">
        <f t="shared" si="69"/>
        <v>14</v>
      </c>
      <c r="AO73" s="107">
        <f t="shared" si="46"/>
        <v>78</v>
      </c>
      <c r="AP73" s="104" t="str">
        <f t="shared" si="50"/>
        <v>нет</v>
      </c>
      <c r="AQ73" s="104" t="str">
        <f t="shared" si="51"/>
        <v>нет</v>
      </c>
      <c r="AR73" s="104" t="str">
        <f t="shared" si="52"/>
        <v>нет</v>
      </c>
    </row>
    <row r="74" spans="1:44" ht="30.75" customHeight="1">
      <c r="A74" s="12">
        <v>53</v>
      </c>
      <c r="B74" s="17" t="s">
        <v>230</v>
      </c>
      <c r="C74" s="232">
        <v>57</v>
      </c>
      <c r="D74" s="79">
        <v>35</v>
      </c>
      <c r="E74" s="79">
        <v>145</v>
      </c>
      <c r="F74" s="79">
        <v>707</v>
      </c>
      <c r="G74" s="86">
        <v>708</v>
      </c>
      <c r="H74" s="232">
        <v>711</v>
      </c>
      <c r="I74" s="5">
        <f t="shared" si="59"/>
        <v>1</v>
      </c>
      <c r="J74" s="232">
        <v>39</v>
      </c>
      <c r="K74" s="232">
        <v>937</v>
      </c>
      <c r="L74" s="232">
        <v>98</v>
      </c>
      <c r="M74" s="5">
        <f t="shared" si="60"/>
        <v>2</v>
      </c>
      <c r="N74" s="247">
        <v>1606</v>
      </c>
      <c r="O74" s="5">
        <f t="shared" si="70"/>
        <v>1</v>
      </c>
      <c r="P74" s="247">
        <v>996</v>
      </c>
      <c r="Q74" s="145" t="s">
        <v>210</v>
      </c>
      <c r="R74" s="144"/>
      <c r="S74" s="5"/>
      <c r="T74" s="78"/>
      <c r="U74" s="159">
        <f t="shared" si="61"/>
        <v>0</v>
      </c>
      <c r="V74" s="247">
        <v>22234</v>
      </c>
      <c r="W74" s="6">
        <f t="shared" si="62"/>
        <v>3.02</v>
      </c>
      <c r="X74" s="5">
        <f t="shared" si="58"/>
        <v>1</v>
      </c>
      <c r="Y74" s="247">
        <v>15884</v>
      </c>
      <c r="Z74" s="5">
        <f t="shared" si="72"/>
        <v>1</v>
      </c>
      <c r="AA74" s="247">
        <v>93</v>
      </c>
      <c r="AB74" s="5">
        <f t="shared" si="63"/>
        <v>2</v>
      </c>
      <c r="AC74" s="247">
        <v>89</v>
      </c>
      <c r="AD74" s="5">
        <f t="shared" si="71"/>
        <v>1</v>
      </c>
      <c r="AE74" s="247">
        <v>3589</v>
      </c>
      <c r="AF74" s="6">
        <f t="shared" si="64"/>
        <v>3.8303094983991461</v>
      </c>
      <c r="AG74" s="5">
        <f t="shared" si="65"/>
        <v>1</v>
      </c>
      <c r="AH74" s="247">
        <v>1867</v>
      </c>
      <c r="AI74" s="7">
        <f t="shared" si="66"/>
        <v>2.6258790436005626</v>
      </c>
      <c r="AJ74" s="5">
        <f t="shared" si="54"/>
        <v>1</v>
      </c>
      <c r="AK74" s="247">
        <v>2686</v>
      </c>
      <c r="AL74" s="7">
        <f t="shared" si="67"/>
        <v>47.122807017543863</v>
      </c>
      <c r="AM74" s="5">
        <f t="shared" si="68"/>
        <v>3</v>
      </c>
      <c r="AN74" s="107">
        <f t="shared" si="69"/>
        <v>14</v>
      </c>
      <c r="AO74" s="107">
        <f t="shared" si="46"/>
        <v>78</v>
      </c>
      <c r="AP74" s="104" t="str">
        <f t="shared" si="50"/>
        <v>нет</v>
      </c>
      <c r="AQ74" s="104" t="str">
        <f t="shared" si="51"/>
        <v>нет</v>
      </c>
      <c r="AR74" s="104" t="str">
        <f t="shared" si="52"/>
        <v>нет</v>
      </c>
    </row>
    <row r="75" spans="1:44" ht="30" customHeight="1">
      <c r="A75" s="12">
        <v>64</v>
      </c>
      <c r="B75" s="17" t="s">
        <v>38</v>
      </c>
      <c r="C75" s="144">
        <v>41</v>
      </c>
      <c r="D75" s="79">
        <v>23</v>
      </c>
      <c r="E75" s="79">
        <v>100</v>
      </c>
      <c r="F75" s="79">
        <v>573</v>
      </c>
      <c r="G75" s="86">
        <v>574</v>
      </c>
      <c r="H75" s="144">
        <v>595</v>
      </c>
      <c r="I75" s="5">
        <f t="shared" si="59"/>
        <v>1</v>
      </c>
      <c r="J75" s="144">
        <v>27</v>
      </c>
      <c r="K75" s="144">
        <v>562</v>
      </c>
      <c r="L75" s="144">
        <v>94</v>
      </c>
      <c r="M75" s="5">
        <f t="shared" si="60"/>
        <v>2</v>
      </c>
      <c r="N75" s="144">
        <v>429</v>
      </c>
      <c r="O75" s="5">
        <f t="shared" si="70"/>
        <v>1</v>
      </c>
      <c r="P75" s="144">
        <v>661</v>
      </c>
      <c r="Q75" s="96" t="s">
        <v>210</v>
      </c>
      <c r="R75" s="144"/>
      <c r="S75" s="5">
        <f t="shared" ref="S75:S91" si="73">IF(R75&gt;=90,2,IF(R75&gt;=80,1,0))</f>
        <v>0</v>
      </c>
      <c r="T75" s="78"/>
      <c r="U75" s="159">
        <f t="shared" si="61"/>
        <v>0</v>
      </c>
      <c r="V75" s="144">
        <v>13241</v>
      </c>
      <c r="W75" s="6">
        <f t="shared" si="62"/>
        <v>2.06</v>
      </c>
      <c r="X75" s="5">
        <f t="shared" si="58"/>
        <v>0</v>
      </c>
      <c r="Y75" s="144">
        <v>5499</v>
      </c>
      <c r="Z75" s="5">
        <f t="shared" si="72"/>
        <v>1</v>
      </c>
      <c r="AA75" s="144">
        <v>99</v>
      </c>
      <c r="AB75" s="5">
        <f t="shared" si="63"/>
        <v>2</v>
      </c>
      <c r="AC75" s="144">
        <v>99</v>
      </c>
      <c r="AD75" s="5">
        <f t="shared" si="71"/>
        <v>2</v>
      </c>
      <c r="AE75" s="144">
        <v>1166</v>
      </c>
      <c r="AF75" s="6">
        <f t="shared" si="64"/>
        <v>2.0747330960854091</v>
      </c>
      <c r="AG75" s="5">
        <f t="shared" si="65"/>
        <v>1</v>
      </c>
      <c r="AH75" s="144">
        <v>1259</v>
      </c>
      <c r="AI75" s="7">
        <f>ROUND(AH75/H75,0)</f>
        <v>2</v>
      </c>
      <c r="AJ75" s="5">
        <f t="shared" si="54"/>
        <v>1</v>
      </c>
      <c r="AK75" s="144">
        <v>1032</v>
      </c>
      <c r="AL75" s="7">
        <f t="shared" si="67"/>
        <v>25.170731707317074</v>
      </c>
      <c r="AM75" s="5">
        <f t="shared" si="68"/>
        <v>3</v>
      </c>
      <c r="AN75" s="107">
        <f t="shared" si="69"/>
        <v>14</v>
      </c>
      <c r="AO75" s="107">
        <f t="shared" si="46"/>
        <v>78</v>
      </c>
      <c r="AP75" s="104" t="str">
        <f t="shared" si="50"/>
        <v>нет</v>
      </c>
      <c r="AQ75" s="104" t="str">
        <f t="shared" si="51"/>
        <v>нет</v>
      </c>
      <c r="AR75" s="104" t="str">
        <f t="shared" si="52"/>
        <v>нет</v>
      </c>
    </row>
    <row r="76" spans="1:44" ht="30" customHeight="1">
      <c r="A76" s="12">
        <v>65</v>
      </c>
      <c r="B76" s="194" t="s">
        <v>551</v>
      </c>
      <c r="C76" s="144">
        <v>22</v>
      </c>
      <c r="D76" s="79">
        <v>8</v>
      </c>
      <c r="E76" s="79">
        <v>9</v>
      </c>
      <c r="F76" s="79">
        <v>51</v>
      </c>
      <c r="G76" s="86">
        <v>51</v>
      </c>
      <c r="H76" s="144">
        <v>54</v>
      </c>
      <c r="I76" s="5">
        <f t="shared" si="59"/>
        <v>1</v>
      </c>
      <c r="J76" s="144">
        <v>11</v>
      </c>
      <c r="K76" s="144">
        <v>63</v>
      </c>
      <c r="L76" s="144">
        <v>100</v>
      </c>
      <c r="M76" s="5">
        <f t="shared" si="60"/>
        <v>2</v>
      </c>
      <c r="N76" s="144">
        <v>268</v>
      </c>
      <c r="O76" s="5">
        <f t="shared" si="70"/>
        <v>1</v>
      </c>
      <c r="P76" s="144">
        <v>285</v>
      </c>
      <c r="Q76" s="145"/>
      <c r="R76" s="144"/>
      <c r="S76" s="5">
        <f t="shared" si="73"/>
        <v>0</v>
      </c>
      <c r="T76" s="78"/>
      <c r="U76" s="159">
        <f t="shared" si="61"/>
        <v>0</v>
      </c>
      <c r="V76" s="144">
        <v>2420</v>
      </c>
      <c r="W76" s="6">
        <f t="shared" si="62"/>
        <v>4.1399999999999997</v>
      </c>
      <c r="X76" s="5">
        <f t="shared" si="58"/>
        <v>1</v>
      </c>
      <c r="Y76" s="144">
        <v>981</v>
      </c>
      <c r="Z76" s="5">
        <f t="shared" si="72"/>
        <v>1</v>
      </c>
      <c r="AA76" s="144">
        <v>100</v>
      </c>
      <c r="AB76" s="5">
        <f t="shared" si="63"/>
        <v>2</v>
      </c>
      <c r="AC76" s="144">
        <v>100</v>
      </c>
      <c r="AD76" s="5">
        <f t="shared" si="71"/>
        <v>2</v>
      </c>
      <c r="AE76" s="144">
        <v>5</v>
      </c>
      <c r="AF76" s="6">
        <f t="shared" si="64"/>
        <v>7.9365079365079361E-2</v>
      </c>
      <c r="AG76" s="5">
        <f t="shared" si="65"/>
        <v>0</v>
      </c>
      <c r="AH76" s="144">
        <v>142</v>
      </c>
      <c r="AI76" s="7">
        <f>ROUND(AH76/H76,0)</f>
        <v>3</v>
      </c>
      <c r="AJ76" s="5">
        <f t="shared" si="54"/>
        <v>1</v>
      </c>
      <c r="AK76" s="144">
        <v>848</v>
      </c>
      <c r="AL76" s="7">
        <f t="shared" si="67"/>
        <v>38.545454545454547</v>
      </c>
      <c r="AM76" s="5">
        <f t="shared" si="68"/>
        <v>3</v>
      </c>
      <c r="AN76" s="107">
        <f t="shared" si="69"/>
        <v>14</v>
      </c>
      <c r="AO76" s="107">
        <f t="shared" si="46"/>
        <v>78</v>
      </c>
      <c r="AP76" s="104" t="str">
        <f t="shared" si="50"/>
        <v>нет</v>
      </c>
      <c r="AQ76" s="104" t="str">
        <f t="shared" si="51"/>
        <v>нет</v>
      </c>
      <c r="AR76" s="104" t="str">
        <f t="shared" si="52"/>
        <v>нет</v>
      </c>
    </row>
    <row r="77" spans="1:44" ht="30" customHeight="1">
      <c r="A77" s="12">
        <v>72</v>
      </c>
      <c r="B77" s="17" t="s">
        <v>174</v>
      </c>
      <c r="C77" s="144">
        <v>20</v>
      </c>
      <c r="D77" s="79">
        <v>11</v>
      </c>
      <c r="E77" s="79">
        <v>12</v>
      </c>
      <c r="F77" s="79">
        <v>45</v>
      </c>
      <c r="G77" s="86">
        <v>45</v>
      </c>
      <c r="H77" s="144">
        <v>46</v>
      </c>
      <c r="I77" s="5">
        <f t="shared" si="59"/>
        <v>1</v>
      </c>
      <c r="J77" s="144">
        <v>16</v>
      </c>
      <c r="K77" s="144">
        <v>52</v>
      </c>
      <c r="L77" s="144">
        <v>100</v>
      </c>
      <c r="M77" s="5">
        <f t="shared" si="60"/>
        <v>2</v>
      </c>
      <c r="N77" s="144">
        <v>347</v>
      </c>
      <c r="O77" s="5">
        <f t="shared" si="70"/>
        <v>1</v>
      </c>
      <c r="P77" s="144">
        <v>501</v>
      </c>
      <c r="Q77" s="96" t="s">
        <v>210</v>
      </c>
      <c r="R77" s="144"/>
      <c r="S77" s="5">
        <f t="shared" si="73"/>
        <v>0</v>
      </c>
      <c r="T77" s="78"/>
      <c r="U77" s="159">
        <f t="shared" si="61"/>
        <v>0</v>
      </c>
      <c r="V77" s="144">
        <v>2905</v>
      </c>
      <c r="W77" s="6">
        <f t="shared" si="62"/>
        <v>6.57</v>
      </c>
      <c r="X77" s="5">
        <f t="shared" si="58"/>
        <v>1</v>
      </c>
      <c r="Y77" s="144">
        <v>674</v>
      </c>
      <c r="Z77" s="5">
        <f t="shared" si="72"/>
        <v>1</v>
      </c>
      <c r="AA77" s="144">
        <v>99</v>
      </c>
      <c r="AB77" s="5">
        <f t="shared" si="63"/>
        <v>2</v>
      </c>
      <c r="AC77" s="144">
        <v>99</v>
      </c>
      <c r="AD77" s="5">
        <f t="shared" si="71"/>
        <v>2</v>
      </c>
      <c r="AE77" s="144">
        <v>41</v>
      </c>
      <c r="AF77" s="6">
        <f t="shared" si="64"/>
        <v>0.78846153846153844</v>
      </c>
      <c r="AG77" s="5">
        <f t="shared" si="65"/>
        <v>0</v>
      </c>
      <c r="AH77" s="144">
        <v>102</v>
      </c>
      <c r="AI77" s="7">
        <f>ROUND(AH77/H77,0)</f>
        <v>2</v>
      </c>
      <c r="AJ77" s="5">
        <f t="shared" si="54"/>
        <v>1</v>
      </c>
      <c r="AK77" s="144">
        <v>969</v>
      </c>
      <c r="AL77" s="7">
        <f t="shared" si="67"/>
        <v>48.45</v>
      </c>
      <c r="AM77" s="5">
        <f t="shared" si="68"/>
        <v>3</v>
      </c>
      <c r="AN77" s="107">
        <f t="shared" si="69"/>
        <v>14</v>
      </c>
      <c r="AO77" s="107">
        <f t="shared" si="46"/>
        <v>78</v>
      </c>
      <c r="AP77" s="104" t="str">
        <f t="shared" si="50"/>
        <v>нет</v>
      </c>
      <c r="AQ77" s="104" t="str">
        <f t="shared" si="51"/>
        <v>нет</v>
      </c>
      <c r="AR77" s="104" t="str">
        <f t="shared" si="52"/>
        <v>нет</v>
      </c>
    </row>
    <row r="78" spans="1:44" ht="30" customHeight="1">
      <c r="A78" s="12">
        <v>93</v>
      </c>
      <c r="B78" s="42" t="s">
        <v>115</v>
      </c>
      <c r="C78" s="229">
        <v>28</v>
      </c>
      <c r="D78" s="80">
        <v>19</v>
      </c>
      <c r="E78" s="80">
        <v>52</v>
      </c>
      <c r="F78" s="80">
        <v>383</v>
      </c>
      <c r="G78" s="86">
        <v>382</v>
      </c>
      <c r="H78" s="229">
        <v>385</v>
      </c>
      <c r="I78" s="5">
        <f t="shared" si="59"/>
        <v>1</v>
      </c>
      <c r="J78" s="229">
        <v>19</v>
      </c>
      <c r="K78" s="229">
        <v>433</v>
      </c>
      <c r="L78" s="229">
        <v>100</v>
      </c>
      <c r="M78" s="5">
        <f t="shared" si="60"/>
        <v>2</v>
      </c>
      <c r="N78" s="229">
        <v>564</v>
      </c>
      <c r="O78" s="5">
        <f t="shared" si="70"/>
        <v>1</v>
      </c>
      <c r="P78" s="229">
        <v>803</v>
      </c>
      <c r="Q78" s="96" t="s">
        <v>210</v>
      </c>
      <c r="R78" s="255"/>
      <c r="S78" s="5">
        <f t="shared" si="73"/>
        <v>0</v>
      </c>
      <c r="T78" s="77"/>
      <c r="U78" s="159">
        <f t="shared" si="61"/>
        <v>0</v>
      </c>
      <c r="V78" s="229">
        <v>13256</v>
      </c>
      <c r="W78" s="6">
        <f t="shared" si="62"/>
        <v>3.06</v>
      </c>
      <c r="X78" s="5">
        <f>IF($V78/($H78-$E78)/13&gt;=2.5,1,0)</f>
        <v>1</v>
      </c>
      <c r="Y78" s="229">
        <v>5998</v>
      </c>
      <c r="Z78" s="5">
        <f t="shared" si="72"/>
        <v>1</v>
      </c>
      <c r="AA78" s="229">
        <v>100</v>
      </c>
      <c r="AB78" s="5">
        <f t="shared" si="63"/>
        <v>2</v>
      </c>
      <c r="AC78" s="229">
        <v>100</v>
      </c>
      <c r="AD78" s="5">
        <f t="shared" si="71"/>
        <v>2</v>
      </c>
      <c r="AE78" s="229">
        <v>1608</v>
      </c>
      <c r="AF78" s="6">
        <f t="shared" si="64"/>
        <v>3.7136258660508084</v>
      </c>
      <c r="AG78" s="5">
        <f t="shared" si="65"/>
        <v>1</v>
      </c>
      <c r="AH78" s="229">
        <v>353</v>
      </c>
      <c r="AI78" s="7">
        <f t="shared" ref="AI78:AI92" si="74">AH78/H78</f>
        <v>0.91688311688311686</v>
      </c>
      <c r="AJ78" s="5">
        <f t="shared" si="54"/>
        <v>0</v>
      </c>
      <c r="AK78" s="229">
        <v>1369</v>
      </c>
      <c r="AL78" s="7">
        <f t="shared" si="67"/>
        <v>48.892857142857146</v>
      </c>
      <c r="AM78" s="5">
        <f t="shared" si="68"/>
        <v>3</v>
      </c>
      <c r="AN78" s="107">
        <f t="shared" si="69"/>
        <v>14</v>
      </c>
      <c r="AO78" s="108">
        <f t="shared" si="46"/>
        <v>78</v>
      </c>
      <c r="AP78" s="104" t="str">
        <f t="shared" si="50"/>
        <v>нет</v>
      </c>
      <c r="AQ78" s="104" t="str">
        <f t="shared" si="51"/>
        <v>нет</v>
      </c>
      <c r="AR78" s="104" t="str">
        <f t="shared" si="52"/>
        <v>нет</v>
      </c>
    </row>
    <row r="79" spans="1:44" ht="30" customHeight="1">
      <c r="A79" s="12">
        <v>94</v>
      </c>
      <c r="B79" s="42" t="s">
        <v>116</v>
      </c>
      <c r="C79" s="229">
        <v>44</v>
      </c>
      <c r="D79" s="80">
        <v>26</v>
      </c>
      <c r="E79" s="80">
        <v>98</v>
      </c>
      <c r="F79" s="80">
        <v>567</v>
      </c>
      <c r="G79" s="86">
        <v>567</v>
      </c>
      <c r="H79" s="229">
        <v>574</v>
      </c>
      <c r="I79" s="5">
        <f t="shared" si="59"/>
        <v>1</v>
      </c>
      <c r="J79" s="229">
        <v>26</v>
      </c>
      <c r="K79" s="229">
        <v>587</v>
      </c>
      <c r="L79" s="229">
        <v>99</v>
      </c>
      <c r="M79" s="5">
        <f t="shared" si="60"/>
        <v>2</v>
      </c>
      <c r="N79" s="229">
        <v>447</v>
      </c>
      <c r="O79" s="5">
        <f t="shared" si="70"/>
        <v>1</v>
      </c>
      <c r="P79" s="229">
        <v>688</v>
      </c>
      <c r="Q79" s="145" t="s">
        <v>210</v>
      </c>
      <c r="R79" s="255"/>
      <c r="S79" s="5">
        <f t="shared" si="73"/>
        <v>0</v>
      </c>
      <c r="T79" s="255"/>
      <c r="U79" s="5">
        <f t="shared" si="61"/>
        <v>0</v>
      </c>
      <c r="V79" s="229">
        <v>15386</v>
      </c>
      <c r="W79" s="6">
        <f t="shared" si="62"/>
        <v>2.4900000000000002</v>
      </c>
      <c r="X79" s="5">
        <f>IF($V79/($H79-$E79)/13&gt;=2.5,1,0)</f>
        <v>0</v>
      </c>
      <c r="Y79" s="229">
        <v>7919</v>
      </c>
      <c r="Z79" s="5">
        <f t="shared" si="72"/>
        <v>1</v>
      </c>
      <c r="AA79" s="229">
        <v>95</v>
      </c>
      <c r="AB79" s="5">
        <f t="shared" si="63"/>
        <v>2</v>
      </c>
      <c r="AC79" s="229">
        <v>96</v>
      </c>
      <c r="AD79" s="5">
        <f t="shared" si="71"/>
        <v>2</v>
      </c>
      <c r="AE79" s="229">
        <v>1762</v>
      </c>
      <c r="AF79" s="6">
        <f t="shared" si="64"/>
        <v>3.0017035775127767</v>
      </c>
      <c r="AG79" s="5">
        <f t="shared" si="65"/>
        <v>1</v>
      </c>
      <c r="AH79" s="229">
        <v>992</v>
      </c>
      <c r="AI79" s="7">
        <f t="shared" si="74"/>
        <v>1.7282229965156795</v>
      </c>
      <c r="AJ79" s="5">
        <f t="shared" si="54"/>
        <v>1</v>
      </c>
      <c r="AK79" s="229">
        <v>1073</v>
      </c>
      <c r="AL79" s="7">
        <f t="shared" si="67"/>
        <v>24.386363636363637</v>
      </c>
      <c r="AM79" s="5">
        <f t="shared" si="68"/>
        <v>3</v>
      </c>
      <c r="AN79" s="107">
        <f t="shared" si="69"/>
        <v>14</v>
      </c>
      <c r="AO79" s="108">
        <f t="shared" si="46"/>
        <v>78</v>
      </c>
      <c r="AP79" s="104" t="str">
        <f>IF(AND(OR($B$3="октябрь",$B$3="декабрь",$B$3="март",$B$3="май"),Q79="четверть"),"выставляются","нет")</f>
        <v>нет</v>
      </c>
      <c r="AQ79" s="104" t="str">
        <f>IF(AND(OR($B$3="ноябрь",$B$3="февраль",$B$3="май"),$Q79="триместр"),"выставляются","нет")</f>
        <v>нет</v>
      </c>
      <c r="AR79" s="104" t="str">
        <f>IF(AND(OR($B$3="декабрь",$B$3="май"),$Q79="полугодие"),"выставляются","нет")</f>
        <v>нет</v>
      </c>
    </row>
    <row r="80" spans="1:44" ht="30" customHeight="1">
      <c r="A80" s="12">
        <v>95</v>
      </c>
      <c r="B80" s="42" t="s">
        <v>117</v>
      </c>
      <c r="C80" s="229">
        <v>15</v>
      </c>
      <c r="D80" s="80">
        <v>9</v>
      </c>
      <c r="E80" s="80">
        <v>47</v>
      </c>
      <c r="F80" s="80">
        <v>201</v>
      </c>
      <c r="G80" s="86">
        <v>202</v>
      </c>
      <c r="H80" s="229">
        <v>201</v>
      </c>
      <c r="I80" s="5">
        <f t="shared" si="59"/>
        <v>1</v>
      </c>
      <c r="J80" s="229">
        <v>9</v>
      </c>
      <c r="K80" s="229">
        <v>215</v>
      </c>
      <c r="L80" s="229">
        <v>94</v>
      </c>
      <c r="M80" s="5">
        <f t="shared" si="60"/>
        <v>2</v>
      </c>
      <c r="N80" s="229">
        <v>177</v>
      </c>
      <c r="O80" s="5">
        <f t="shared" si="70"/>
        <v>1</v>
      </c>
      <c r="P80" s="229">
        <v>240</v>
      </c>
      <c r="Q80" s="96" t="s">
        <v>210</v>
      </c>
      <c r="R80" s="255"/>
      <c r="S80" s="5">
        <f t="shared" si="73"/>
        <v>0</v>
      </c>
      <c r="T80" s="255"/>
      <c r="U80" s="5">
        <f t="shared" si="61"/>
        <v>0</v>
      </c>
      <c r="V80" s="229">
        <v>7105</v>
      </c>
      <c r="W80" s="6">
        <f t="shared" si="62"/>
        <v>3.55</v>
      </c>
      <c r="X80" s="5">
        <f>IF($V80/($H80-$E80)/13&gt;=2.5,1,0)</f>
        <v>1</v>
      </c>
      <c r="Y80" s="229">
        <v>2848</v>
      </c>
      <c r="Z80" s="5">
        <f t="shared" si="72"/>
        <v>1</v>
      </c>
      <c r="AA80" s="229">
        <v>99</v>
      </c>
      <c r="AB80" s="5">
        <f t="shared" si="63"/>
        <v>2</v>
      </c>
      <c r="AC80" s="229">
        <v>98</v>
      </c>
      <c r="AD80" s="5">
        <f t="shared" si="71"/>
        <v>2</v>
      </c>
      <c r="AE80" s="229">
        <v>203</v>
      </c>
      <c r="AF80" s="6">
        <f t="shared" si="64"/>
        <v>0.94418604651162785</v>
      </c>
      <c r="AG80" s="5">
        <f t="shared" si="65"/>
        <v>0</v>
      </c>
      <c r="AH80" s="229">
        <v>770</v>
      </c>
      <c r="AI80" s="7">
        <f t="shared" si="74"/>
        <v>3.8308457711442787</v>
      </c>
      <c r="AJ80" s="5">
        <f t="shared" si="54"/>
        <v>1</v>
      </c>
      <c r="AK80" s="229">
        <v>799</v>
      </c>
      <c r="AL80" s="7">
        <f t="shared" si="67"/>
        <v>53.266666666666666</v>
      </c>
      <c r="AM80" s="5">
        <f t="shared" si="68"/>
        <v>3</v>
      </c>
      <c r="AN80" s="107">
        <f t="shared" si="69"/>
        <v>14</v>
      </c>
      <c r="AO80" s="108">
        <f t="shared" si="46"/>
        <v>78</v>
      </c>
      <c r="AP80" s="104" t="str">
        <f>IF(AND(OR($B$3="октябрь",$B$3="декабрь",$B$3="март",$B$3="май"),Q80="четверть"),"выставляются","нет")</f>
        <v>нет</v>
      </c>
      <c r="AQ80" s="104" t="str">
        <f>IF(AND(OR($B$3="ноябрь",$B$3="февраль",$B$3="май"),$Q80="триместр"),"выставляются","нет")</f>
        <v>нет</v>
      </c>
      <c r="AR80" s="104" t="str">
        <f>IF(AND(OR($B$3="декабрь",$B$3="май"),$Q80="полугодие"),"выставляются","нет")</f>
        <v>нет</v>
      </c>
    </row>
    <row r="81" spans="1:44" ht="30" customHeight="1">
      <c r="A81" s="12">
        <v>96</v>
      </c>
      <c r="B81" s="42" t="s">
        <v>557</v>
      </c>
      <c r="C81" s="229">
        <v>19</v>
      </c>
      <c r="D81" s="80">
        <v>9</v>
      </c>
      <c r="E81" s="80">
        <v>22</v>
      </c>
      <c r="F81" s="80">
        <v>115</v>
      </c>
      <c r="G81" s="86">
        <v>118</v>
      </c>
      <c r="H81" s="229">
        <v>117</v>
      </c>
      <c r="I81" s="5">
        <f t="shared" si="59"/>
        <v>1</v>
      </c>
      <c r="J81" s="229">
        <v>9</v>
      </c>
      <c r="K81" s="229">
        <v>128</v>
      </c>
      <c r="L81" s="229">
        <v>99</v>
      </c>
      <c r="M81" s="5">
        <f t="shared" si="60"/>
        <v>2</v>
      </c>
      <c r="N81" s="229">
        <v>122</v>
      </c>
      <c r="O81" s="5">
        <f t="shared" si="70"/>
        <v>1</v>
      </c>
      <c r="P81" s="229">
        <v>245</v>
      </c>
      <c r="Q81" s="145" t="s">
        <v>210</v>
      </c>
      <c r="R81" s="255"/>
      <c r="S81" s="5">
        <f t="shared" si="73"/>
        <v>0</v>
      </c>
      <c r="T81" s="255"/>
      <c r="U81" s="5">
        <f t="shared" si="61"/>
        <v>0</v>
      </c>
      <c r="V81" s="229">
        <v>6397</v>
      </c>
      <c r="W81" s="6">
        <f t="shared" si="62"/>
        <v>5.18</v>
      </c>
      <c r="X81" s="5">
        <f>IF($V81/($H81-$E81)/13&gt;=2.5,1,0)</f>
        <v>1</v>
      </c>
      <c r="Y81" s="229">
        <v>1903</v>
      </c>
      <c r="Z81" s="5">
        <f t="shared" si="72"/>
        <v>1</v>
      </c>
      <c r="AA81" s="229">
        <v>96</v>
      </c>
      <c r="AB81" s="5">
        <f t="shared" si="63"/>
        <v>2</v>
      </c>
      <c r="AC81" s="229">
        <v>94</v>
      </c>
      <c r="AD81" s="5">
        <f t="shared" si="71"/>
        <v>2</v>
      </c>
      <c r="AE81" s="229">
        <v>99</v>
      </c>
      <c r="AF81" s="6">
        <f t="shared" si="64"/>
        <v>0.7734375</v>
      </c>
      <c r="AG81" s="5">
        <f t="shared" si="65"/>
        <v>0</v>
      </c>
      <c r="AH81" s="229">
        <v>191</v>
      </c>
      <c r="AI81" s="7">
        <f t="shared" si="74"/>
        <v>1.6324786324786325</v>
      </c>
      <c r="AJ81" s="5">
        <f t="shared" si="54"/>
        <v>1</v>
      </c>
      <c r="AK81" s="229">
        <v>662</v>
      </c>
      <c r="AL81" s="7">
        <f t="shared" si="67"/>
        <v>34.842105263157897</v>
      </c>
      <c r="AM81" s="5">
        <f t="shared" si="68"/>
        <v>3</v>
      </c>
      <c r="AN81" s="107">
        <f t="shared" si="69"/>
        <v>14</v>
      </c>
      <c r="AO81" s="108">
        <f t="shared" si="46"/>
        <v>78</v>
      </c>
      <c r="AP81" s="104" t="str">
        <f>IF(AND(OR($B$3="октябрь",$B$3="декабрь",$B$3="март",$B$3="май"),Q81="четверть"),"выставляются","нет")</f>
        <v>нет</v>
      </c>
      <c r="AQ81" s="104" t="str">
        <f>IF(AND(OR($B$3="ноябрь",$B$3="февраль",$B$3="май"),$Q81="триместр"),"выставляются","нет")</f>
        <v>нет</v>
      </c>
      <c r="AR81" s="104" t="str">
        <f>IF(AND(OR($B$3="декабрь",$B$3="май"),$Q81="полугодие"),"выставляются","нет")</f>
        <v>нет</v>
      </c>
    </row>
    <row r="82" spans="1:44" ht="30" customHeight="1">
      <c r="A82" s="12">
        <v>97</v>
      </c>
      <c r="B82" s="42" t="s">
        <v>555</v>
      </c>
      <c r="C82" s="229">
        <v>19</v>
      </c>
      <c r="D82" s="80">
        <v>10</v>
      </c>
      <c r="E82" s="80">
        <v>19</v>
      </c>
      <c r="F82" s="80">
        <v>99</v>
      </c>
      <c r="G82" s="86">
        <v>99</v>
      </c>
      <c r="H82" s="229">
        <v>99</v>
      </c>
      <c r="I82" s="5">
        <f t="shared" si="59"/>
        <v>1</v>
      </c>
      <c r="J82" s="229">
        <v>13</v>
      </c>
      <c r="K82" s="229">
        <v>119</v>
      </c>
      <c r="L82" s="229">
        <v>100</v>
      </c>
      <c r="M82" s="5">
        <f t="shared" si="60"/>
        <v>2</v>
      </c>
      <c r="N82" s="229">
        <v>351</v>
      </c>
      <c r="O82" s="5">
        <f t="shared" si="70"/>
        <v>1</v>
      </c>
      <c r="P82" s="229">
        <v>353</v>
      </c>
      <c r="Q82" s="96" t="s">
        <v>210</v>
      </c>
      <c r="R82" s="255"/>
      <c r="S82" s="5">
        <f t="shared" si="73"/>
        <v>0</v>
      </c>
      <c r="T82" s="255"/>
      <c r="U82" s="5">
        <f t="shared" si="61"/>
        <v>0</v>
      </c>
      <c r="V82" s="229">
        <v>5663</v>
      </c>
      <c r="W82" s="6">
        <f t="shared" si="62"/>
        <v>5.45</v>
      </c>
      <c r="X82" s="5">
        <f>IF($V82/($H82-$E82)/13&gt;=2.5,1,0)</f>
        <v>1</v>
      </c>
      <c r="Y82" s="229">
        <v>314</v>
      </c>
      <c r="Z82" s="5">
        <f t="shared" si="72"/>
        <v>0</v>
      </c>
      <c r="AA82" s="229">
        <v>99</v>
      </c>
      <c r="AB82" s="5">
        <f t="shared" si="63"/>
        <v>2</v>
      </c>
      <c r="AC82" s="229">
        <v>90</v>
      </c>
      <c r="AD82" s="5">
        <f t="shared" si="71"/>
        <v>2</v>
      </c>
      <c r="AE82" s="229">
        <v>371</v>
      </c>
      <c r="AF82" s="6">
        <f t="shared" si="64"/>
        <v>3.1176470588235294</v>
      </c>
      <c r="AG82" s="5">
        <f t="shared" si="65"/>
        <v>1</v>
      </c>
      <c r="AH82" s="229">
        <v>105</v>
      </c>
      <c r="AI82" s="7">
        <f t="shared" si="74"/>
        <v>1.0606060606060606</v>
      </c>
      <c r="AJ82" s="5">
        <f t="shared" si="54"/>
        <v>1</v>
      </c>
      <c r="AK82" s="229">
        <v>817</v>
      </c>
      <c r="AL82" s="7">
        <f t="shared" si="67"/>
        <v>43</v>
      </c>
      <c r="AM82" s="5">
        <f t="shared" si="68"/>
        <v>3</v>
      </c>
      <c r="AN82" s="107">
        <f t="shared" si="69"/>
        <v>14</v>
      </c>
      <c r="AO82" s="108">
        <f t="shared" si="46"/>
        <v>78</v>
      </c>
      <c r="AP82" s="104" t="str">
        <f>IF(AND(OR($B$3="октябрь",$B$3="декабрь",$B$3="март",$B$3="май"),Q82="четверть"),"выставляются","нет")</f>
        <v>нет</v>
      </c>
      <c r="AQ82" s="104" t="str">
        <f>IF(AND(OR($B$3="ноябрь",$B$3="февраль",$B$3="май"),$Q82="триместр"),"выставляются","нет")</f>
        <v>нет</v>
      </c>
      <c r="AR82" s="104" t="str">
        <f>IF(AND(OR($B$3="декабрь",$B$3="май"),$Q82="полугодие"),"выставляются","нет")</f>
        <v>нет</v>
      </c>
    </row>
    <row r="83" spans="1:44" ht="30" customHeight="1">
      <c r="A83" s="12">
        <v>122</v>
      </c>
      <c r="B83" s="216" t="s">
        <v>85</v>
      </c>
      <c r="C83" s="229">
        <v>53</v>
      </c>
      <c r="D83" s="79">
        <v>31</v>
      </c>
      <c r="E83" s="79">
        <v>184</v>
      </c>
      <c r="F83" s="79">
        <v>908</v>
      </c>
      <c r="G83" s="243">
        <v>908</v>
      </c>
      <c r="H83" s="229">
        <v>914</v>
      </c>
      <c r="I83" s="5">
        <f t="shared" si="59"/>
        <v>1</v>
      </c>
      <c r="J83" s="229">
        <v>37</v>
      </c>
      <c r="K83" s="229">
        <v>864</v>
      </c>
      <c r="L83" s="229">
        <v>86</v>
      </c>
      <c r="M83" s="5">
        <f>IF(L83&gt;=85,2,IF(L83&gt;=70,1,0))</f>
        <v>2</v>
      </c>
      <c r="N83" s="229">
        <v>824</v>
      </c>
      <c r="O83" s="5">
        <f t="shared" si="70"/>
        <v>1</v>
      </c>
      <c r="P83" s="229">
        <v>1018</v>
      </c>
      <c r="Q83" s="145" t="s">
        <v>210</v>
      </c>
      <c r="R83" s="255"/>
      <c r="S83" s="5">
        <f t="shared" si="73"/>
        <v>0</v>
      </c>
      <c r="T83" s="255"/>
      <c r="U83" s="5">
        <f t="shared" si="61"/>
        <v>0</v>
      </c>
      <c r="V83" s="229">
        <v>26213</v>
      </c>
      <c r="W83" s="6">
        <f t="shared" si="62"/>
        <v>2.76</v>
      </c>
      <c r="X83" s="5">
        <f>IF(V83/(H83-E83)/13&gt;=5/2,1,0)</f>
        <v>1</v>
      </c>
      <c r="Y83" s="229">
        <v>12276</v>
      </c>
      <c r="Z83" s="5">
        <f t="shared" si="72"/>
        <v>1</v>
      </c>
      <c r="AA83" s="229">
        <v>84</v>
      </c>
      <c r="AB83" s="5">
        <f t="shared" si="63"/>
        <v>1</v>
      </c>
      <c r="AC83" s="229">
        <v>75</v>
      </c>
      <c r="AD83" s="5">
        <f t="shared" si="71"/>
        <v>0</v>
      </c>
      <c r="AE83" s="229">
        <v>9281</v>
      </c>
      <c r="AF83" s="6">
        <f t="shared" si="64"/>
        <v>10.741898148148149</v>
      </c>
      <c r="AG83" s="5">
        <f t="shared" si="65"/>
        <v>2</v>
      </c>
      <c r="AH83" s="229">
        <v>6305</v>
      </c>
      <c r="AI83" s="7">
        <f t="shared" si="74"/>
        <v>6.8982494529540483</v>
      </c>
      <c r="AJ83" s="5">
        <f t="shared" si="54"/>
        <v>2</v>
      </c>
      <c r="AK83" s="229">
        <v>2927</v>
      </c>
      <c r="AL83" s="7">
        <f t="shared" si="67"/>
        <v>55.226415094339622</v>
      </c>
      <c r="AM83" s="5">
        <f t="shared" si="68"/>
        <v>3</v>
      </c>
      <c r="AN83" s="107">
        <f t="shared" si="69"/>
        <v>14</v>
      </c>
      <c r="AO83" s="108">
        <f t="shared" si="46"/>
        <v>78</v>
      </c>
      <c r="AP83" s="104" t="str">
        <f t="shared" ref="AP83:AP104" si="75">IF(AND(OR($B$3="октябрь",$B$3="декабрь",$B$3="март",$B$3="май"),Q83="четверть"),"выставляются","нет")</f>
        <v>нет</v>
      </c>
      <c r="AQ83" s="104" t="str">
        <f t="shared" ref="AQ83:AQ104" si="76">IF(AND(OR($B$3="ноябрь",$B$3="февраль",$B$3="май"),$Q83="триместр"),"выставляются","нет")</f>
        <v>нет</v>
      </c>
      <c r="AR83" s="104" t="str">
        <f t="shared" ref="AR83:AR104" si="77">IF(AND(OR($B$3="декабрь",$B$3="май"),$Q83="полугодие"),"выставляются","нет")</f>
        <v>нет</v>
      </c>
    </row>
    <row r="84" spans="1:44" ht="30" customHeight="1">
      <c r="A84" s="12">
        <v>123</v>
      </c>
      <c r="B84" s="216" t="s">
        <v>87</v>
      </c>
      <c r="C84" s="229">
        <v>27</v>
      </c>
      <c r="D84" s="79">
        <v>14</v>
      </c>
      <c r="E84" s="79">
        <v>63</v>
      </c>
      <c r="F84" s="79">
        <v>370</v>
      </c>
      <c r="G84" s="243">
        <v>366</v>
      </c>
      <c r="H84" s="229">
        <v>376</v>
      </c>
      <c r="I84" s="5">
        <f t="shared" si="59"/>
        <v>1</v>
      </c>
      <c r="J84" s="229">
        <v>14</v>
      </c>
      <c r="K84" s="229">
        <v>426</v>
      </c>
      <c r="L84" s="229">
        <v>99</v>
      </c>
      <c r="M84" s="5">
        <f t="shared" ref="M84:M115" si="78">IF(L84&gt;=90,2,IF(L84&gt;=80,1,0))</f>
        <v>2</v>
      </c>
      <c r="N84" s="229">
        <v>427</v>
      </c>
      <c r="O84" s="5">
        <f t="shared" si="70"/>
        <v>1</v>
      </c>
      <c r="P84" s="229">
        <v>409</v>
      </c>
      <c r="Q84" s="145" t="s">
        <v>210</v>
      </c>
      <c r="R84" s="255"/>
      <c r="S84" s="5">
        <f t="shared" si="73"/>
        <v>0</v>
      </c>
      <c r="T84" s="255"/>
      <c r="U84" s="5">
        <f t="shared" si="61"/>
        <v>0</v>
      </c>
      <c r="V84" s="229">
        <v>13775</v>
      </c>
      <c r="W84" s="6">
        <f t="shared" si="62"/>
        <v>3.39</v>
      </c>
      <c r="X84" s="5">
        <f>IF(V84/(H84-E84)/13&gt;=5/2,1,0)</f>
        <v>1</v>
      </c>
      <c r="Y84" s="229">
        <v>6973</v>
      </c>
      <c r="Z84" s="5">
        <f t="shared" si="72"/>
        <v>1</v>
      </c>
      <c r="AA84" s="229">
        <v>93</v>
      </c>
      <c r="AB84" s="5">
        <f t="shared" si="63"/>
        <v>2</v>
      </c>
      <c r="AC84" s="229">
        <v>77</v>
      </c>
      <c r="AD84" s="5">
        <f t="shared" si="71"/>
        <v>0</v>
      </c>
      <c r="AE84" s="229">
        <v>979</v>
      </c>
      <c r="AF84" s="6">
        <f t="shared" si="64"/>
        <v>2.2981220657276995</v>
      </c>
      <c r="AG84" s="5">
        <f t="shared" si="65"/>
        <v>1</v>
      </c>
      <c r="AH84" s="229">
        <v>1708</v>
      </c>
      <c r="AI84" s="7">
        <f t="shared" si="74"/>
        <v>4.542553191489362</v>
      </c>
      <c r="AJ84" s="5">
        <f t="shared" si="54"/>
        <v>2</v>
      </c>
      <c r="AK84" s="229">
        <v>999</v>
      </c>
      <c r="AL84" s="7">
        <f t="shared" si="67"/>
        <v>37</v>
      </c>
      <c r="AM84" s="5">
        <f t="shared" si="68"/>
        <v>3</v>
      </c>
      <c r="AN84" s="107">
        <f t="shared" si="69"/>
        <v>14</v>
      </c>
      <c r="AO84" s="108">
        <f t="shared" si="46"/>
        <v>78</v>
      </c>
      <c r="AP84" s="104" t="str">
        <f t="shared" si="75"/>
        <v>нет</v>
      </c>
      <c r="AQ84" s="104" t="str">
        <f t="shared" si="76"/>
        <v>нет</v>
      </c>
      <c r="AR84" s="104" t="str">
        <f t="shared" si="77"/>
        <v>нет</v>
      </c>
    </row>
    <row r="85" spans="1:44" ht="30" customHeight="1">
      <c r="A85" s="12">
        <v>124</v>
      </c>
      <c r="B85" s="216" t="s">
        <v>103</v>
      </c>
      <c r="C85" s="229">
        <v>56</v>
      </c>
      <c r="D85" s="79">
        <v>33</v>
      </c>
      <c r="E85" s="79">
        <v>208</v>
      </c>
      <c r="F85" s="79">
        <v>888</v>
      </c>
      <c r="G85" s="243">
        <v>891</v>
      </c>
      <c r="H85" s="229">
        <v>900</v>
      </c>
      <c r="I85" s="5">
        <f t="shared" si="59"/>
        <v>1</v>
      </c>
      <c r="J85" s="229">
        <v>33</v>
      </c>
      <c r="K85" s="229">
        <v>958</v>
      </c>
      <c r="L85" s="229">
        <v>98</v>
      </c>
      <c r="M85" s="5">
        <f t="shared" si="78"/>
        <v>2</v>
      </c>
      <c r="N85" s="229">
        <v>784</v>
      </c>
      <c r="O85" s="5">
        <f t="shared" si="70"/>
        <v>1</v>
      </c>
      <c r="P85" s="229">
        <v>1017</v>
      </c>
      <c r="Q85" s="145" t="s">
        <v>210</v>
      </c>
      <c r="R85" s="255"/>
      <c r="S85" s="5">
        <f t="shared" si="73"/>
        <v>0</v>
      </c>
      <c r="T85" s="255"/>
      <c r="U85" s="5">
        <f t="shared" si="61"/>
        <v>0</v>
      </c>
      <c r="V85" s="229">
        <v>38691</v>
      </c>
      <c r="W85" s="6">
        <f t="shared" si="62"/>
        <v>4.3</v>
      </c>
      <c r="X85" s="5">
        <f>IF(V85/(H85-E85)/13&gt;=5/2,1,0)</f>
        <v>1</v>
      </c>
      <c r="Y85" s="229">
        <v>11080</v>
      </c>
      <c r="Z85" s="5">
        <f t="shared" si="72"/>
        <v>1</v>
      </c>
      <c r="AA85" s="229">
        <v>89</v>
      </c>
      <c r="AB85" s="5">
        <f t="shared" si="63"/>
        <v>1</v>
      </c>
      <c r="AC85" s="229">
        <v>72</v>
      </c>
      <c r="AD85" s="5">
        <f t="shared" si="71"/>
        <v>0</v>
      </c>
      <c r="AE85" s="229">
        <v>16321</v>
      </c>
      <c r="AF85" s="6">
        <f t="shared" si="64"/>
        <v>17.03653444676409</v>
      </c>
      <c r="AG85" s="5">
        <f t="shared" si="65"/>
        <v>3</v>
      </c>
      <c r="AH85" s="229">
        <v>2863</v>
      </c>
      <c r="AI85" s="7">
        <f t="shared" si="74"/>
        <v>3.181111111111111</v>
      </c>
      <c r="AJ85" s="5">
        <f t="shared" si="54"/>
        <v>1</v>
      </c>
      <c r="AK85" s="229">
        <v>3522</v>
      </c>
      <c r="AL85" s="7">
        <f t="shared" si="67"/>
        <v>62.892857142857146</v>
      </c>
      <c r="AM85" s="5">
        <f t="shared" si="68"/>
        <v>3</v>
      </c>
      <c r="AN85" s="107">
        <f t="shared" si="69"/>
        <v>14</v>
      </c>
      <c r="AO85" s="108">
        <f t="shared" si="46"/>
        <v>78</v>
      </c>
      <c r="AP85" s="104" t="str">
        <f t="shared" si="75"/>
        <v>нет</v>
      </c>
      <c r="AQ85" s="104" t="str">
        <f t="shared" si="76"/>
        <v>нет</v>
      </c>
      <c r="AR85" s="104" t="str">
        <f t="shared" si="77"/>
        <v>нет</v>
      </c>
    </row>
    <row r="86" spans="1:44" ht="30" customHeight="1">
      <c r="A86" s="12">
        <v>125</v>
      </c>
      <c r="B86" s="216" t="s">
        <v>110</v>
      </c>
      <c r="C86" s="229">
        <v>88</v>
      </c>
      <c r="D86" s="79">
        <v>41</v>
      </c>
      <c r="E86" s="79">
        <v>261</v>
      </c>
      <c r="F86" s="79">
        <v>1176</v>
      </c>
      <c r="G86" s="243">
        <v>1177</v>
      </c>
      <c r="H86" s="229">
        <v>1178</v>
      </c>
      <c r="I86" s="5">
        <f t="shared" si="59"/>
        <v>1</v>
      </c>
      <c r="J86" s="229">
        <v>41</v>
      </c>
      <c r="K86" s="229">
        <v>1557</v>
      </c>
      <c r="L86" s="229">
        <v>100</v>
      </c>
      <c r="M86" s="5">
        <f t="shared" si="78"/>
        <v>2</v>
      </c>
      <c r="N86" s="229">
        <v>750</v>
      </c>
      <c r="O86" s="5">
        <f t="shared" si="70"/>
        <v>1</v>
      </c>
      <c r="P86" s="229">
        <v>1238</v>
      </c>
      <c r="Q86" s="145" t="s">
        <v>210</v>
      </c>
      <c r="R86" s="255"/>
      <c r="S86" s="5">
        <f t="shared" si="73"/>
        <v>0</v>
      </c>
      <c r="T86" s="255"/>
      <c r="U86" s="5">
        <f t="shared" si="61"/>
        <v>0</v>
      </c>
      <c r="V86" s="229">
        <v>32500</v>
      </c>
      <c r="W86" s="6">
        <f t="shared" si="62"/>
        <v>2.73</v>
      </c>
      <c r="X86" s="5">
        <f>IF(V86/(H86-E86)/13&gt;=5/2,1,0)</f>
        <v>1</v>
      </c>
      <c r="Y86" s="229">
        <v>12710</v>
      </c>
      <c r="Z86" s="5">
        <f t="shared" si="72"/>
        <v>1</v>
      </c>
      <c r="AA86" s="229">
        <v>89</v>
      </c>
      <c r="AB86" s="5">
        <f t="shared" si="63"/>
        <v>1</v>
      </c>
      <c r="AC86" s="229">
        <v>58</v>
      </c>
      <c r="AD86" s="5">
        <f t="shared" si="71"/>
        <v>0</v>
      </c>
      <c r="AE86" s="229">
        <v>14126</v>
      </c>
      <c r="AF86" s="6">
        <f t="shared" si="64"/>
        <v>9.0725754656390496</v>
      </c>
      <c r="AG86" s="5">
        <f t="shared" si="65"/>
        <v>2</v>
      </c>
      <c r="AH86" s="229">
        <v>10116</v>
      </c>
      <c r="AI86" s="7">
        <f t="shared" si="74"/>
        <v>8.5874363327674033</v>
      </c>
      <c r="AJ86" s="5">
        <f t="shared" ref="AJ86:AJ117" si="79">IF(AI86&gt;=4,2,IF(AI86&gt;1,1,0))</f>
        <v>2</v>
      </c>
      <c r="AK86" s="229">
        <v>3321</v>
      </c>
      <c r="AL86" s="7">
        <f t="shared" si="67"/>
        <v>37.738636363636367</v>
      </c>
      <c r="AM86" s="5">
        <f t="shared" si="68"/>
        <v>3</v>
      </c>
      <c r="AN86" s="107">
        <f t="shared" si="69"/>
        <v>14</v>
      </c>
      <c r="AO86" s="108">
        <f t="shared" si="46"/>
        <v>78</v>
      </c>
      <c r="AP86" s="104" t="str">
        <f t="shared" si="75"/>
        <v>нет</v>
      </c>
      <c r="AQ86" s="104" t="str">
        <f t="shared" si="76"/>
        <v>нет</v>
      </c>
      <c r="AR86" s="104" t="str">
        <f t="shared" si="77"/>
        <v>нет</v>
      </c>
    </row>
    <row r="87" spans="1:44" ht="30" customHeight="1">
      <c r="A87" s="12">
        <v>150</v>
      </c>
      <c r="B87" s="41" t="s">
        <v>82</v>
      </c>
      <c r="C87" s="144">
        <v>10</v>
      </c>
      <c r="D87" s="79">
        <v>5</v>
      </c>
      <c r="E87" s="79">
        <v>0</v>
      </c>
      <c r="F87" s="79">
        <v>65</v>
      </c>
      <c r="G87" s="241">
        <v>86</v>
      </c>
      <c r="H87" s="144">
        <v>79</v>
      </c>
      <c r="I87" s="5">
        <f t="shared" si="59"/>
        <v>1</v>
      </c>
      <c r="J87" s="144">
        <v>5</v>
      </c>
      <c r="K87" s="144">
        <v>40</v>
      </c>
      <c r="L87" s="144">
        <v>46</v>
      </c>
      <c r="M87" s="152">
        <f t="shared" si="78"/>
        <v>0</v>
      </c>
      <c r="N87" s="144">
        <v>77</v>
      </c>
      <c r="O87" s="5">
        <f t="shared" si="70"/>
        <v>1</v>
      </c>
      <c r="P87" s="144">
        <v>101</v>
      </c>
      <c r="Q87" s="144" t="s">
        <v>212</v>
      </c>
      <c r="R87" s="144"/>
      <c r="S87" s="5">
        <f t="shared" si="73"/>
        <v>0</v>
      </c>
      <c r="T87" s="144"/>
      <c r="U87" s="5">
        <f t="shared" si="61"/>
        <v>0</v>
      </c>
      <c r="V87" s="144">
        <v>1690</v>
      </c>
      <c r="W87" s="6">
        <f t="shared" si="62"/>
        <v>1.65</v>
      </c>
      <c r="X87" s="94">
        <f>IF(V87/(H87-E87)/13&gt;=1.5,1,0)</f>
        <v>1</v>
      </c>
      <c r="Y87" s="144">
        <v>498</v>
      </c>
      <c r="Z87" s="5">
        <f t="shared" si="72"/>
        <v>1</v>
      </c>
      <c r="AA87" s="144">
        <v>100</v>
      </c>
      <c r="AB87" s="5">
        <f t="shared" si="63"/>
        <v>2</v>
      </c>
      <c r="AC87" s="144">
        <v>96</v>
      </c>
      <c r="AD87" s="5">
        <f t="shared" si="71"/>
        <v>2</v>
      </c>
      <c r="AE87" s="144">
        <v>2</v>
      </c>
      <c r="AF87" s="6">
        <f t="shared" si="64"/>
        <v>0.05</v>
      </c>
      <c r="AG87" s="152">
        <f t="shared" si="65"/>
        <v>0</v>
      </c>
      <c r="AH87" s="144">
        <v>13</v>
      </c>
      <c r="AI87" s="7">
        <f t="shared" si="74"/>
        <v>0.16455696202531644</v>
      </c>
      <c r="AJ87" s="5">
        <f t="shared" si="79"/>
        <v>0</v>
      </c>
      <c r="AK87" s="144">
        <v>229</v>
      </c>
      <c r="AL87" s="7">
        <f t="shared" si="67"/>
        <v>22.9</v>
      </c>
      <c r="AM87" s="5">
        <f t="shared" si="68"/>
        <v>2</v>
      </c>
      <c r="AN87" s="107">
        <f t="shared" si="69"/>
        <v>10</v>
      </c>
      <c r="AO87" s="109">
        <f>ROUND(AN87/($AN$2-$M$2-$AG$2)*100,0)</f>
        <v>77</v>
      </c>
      <c r="AP87" s="104" t="str">
        <f t="shared" si="75"/>
        <v>нет</v>
      </c>
      <c r="AQ87" s="104" t="str">
        <f t="shared" si="76"/>
        <v>нет</v>
      </c>
      <c r="AR87" s="104" t="str">
        <f t="shared" si="77"/>
        <v>нет</v>
      </c>
    </row>
    <row r="88" spans="1:44" ht="30" customHeight="1">
      <c r="A88" s="12">
        <v>135</v>
      </c>
      <c r="B88" s="219" t="s">
        <v>107</v>
      </c>
      <c r="C88" s="229">
        <v>7</v>
      </c>
      <c r="D88" s="79">
        <v>10</v>
      </c>
      <c r="E88" s="79">
        <v>0</v>
      </c>
      <c r="F88" s="79">
        <v>132</v>
      </c>
      <c r="G88" s="243">
        <v>122</v>
      </c>
      <c r="H88" s="229">
        <v>122</v>
      </c>
      <c r="I88" s="5">
        <f t="shared" si="59"/>
        <v>1</v>
      </c>
      <c r="J88" s="229">
        <v>7</v>
      </c>
      <c r="K88" s="229">
        <v>20</v>
      </c>
      <c r="L88" s="229">
        <v>14</v>
      </c>
      <c r="M88" s="152">
        <f t="shared" si="78"/>
        <v>0</v>
      </c>
      <c r="N88" s="229">
        <v>457</v>
      </c>
      <c r="O88" s="5">
        <f t="shared" si="70"/>
        <v>1</v>
      </c>
      <c r="P88" s="229">
        <v>168</v>
      </c>
      <c r="Q88" s="187" t="s">
        <v>212</v>
      </c>
      <c r="R88" s="255"/>
      <c r="S88" s="5">
        <f t="shared" si="73"/>
        <v>0</v>
      </c>
      <c r="T88" s="255"/>
      <c r="U88" s="5">
        <f t="shared" si="61"/>
        <v>0</v>
      </c>
      <c r="V88" s="229">
        <v>3908</v>
      </c>
      <c r="W88" s="6">
        <f t="shared" si="62"/>
        <v>2.46</v>
      </c>
      <c r="X88" s="94">
        <f>IF(V88/(H88-E88)/13&gt;=1.5,1,0)</f>
        <v>1</v>
      </c>
      <c r="Y88" s="229">
        <v>114</v>
      </c>
      <c r="Z88" s="5">
        <f t="shared" si="72"/>
        <v>0</v>
      </c>
      <c r="AA88" s="229">
        <v>89</v>
      </c>
      <c r="AB88" s="5">
        <f t="shared" si="63"/>
        <v>1</v>
      </c>
      <c r="AC88" s="229">
        <v>88</v>
      </c>
      <c r="AD88" s="5">
        <f t="shared" si="71"/>
        <v>1</v>
      </c>
      <c r="AE88" s="229">
        <v>0</v>
      </c>
      <c r="AF88" s="6">
        <f t="shared" si="64"/>
        <v>0</v>
      </c>
      <c r="AG88" s="152">
        <f t="shared" si="65"/>
        <v>0</v>
      </c>
      <c r="AH88" s="229">
        <v>0</v>
      </c>
      <c r="AI88" s="7">
        <f t="shared" si="74"/>
        <v>0</v>
      </c>
      <c r="AJ88" s="152">
        <f t="shared" si="79"/>
        <v>0</v>
      </c>
      <c r="AK88" s="229">
        <v>203</v>
      </c>
      <c r="AL88" s="7">
        <f t="shared" si="67"/>
        <v>29</v>
      </c>
      <c r="AM88" s="5">
        <f t="shared" si="68"/>
        <v>3</v>
      </c>
      <c r="AN88" s="107">
        <f t="shared" si="69"/>
        <v>8</v>
      </c>
      <c r="AO88" s="109">
        <f>ROUND(AN88/($AN$2-$M$2-$AG$2-$AJ$2)*100,0)</f>
        <v>73</v>
      </c>
      <c r="AP88" s="104" t="str">
        <f t="shared" si="75"/>
        <v>нет</v>
      </c>
      <c r="AQ88" s="104" t="str">
        <f t="shared" si="76"/>
        <v>нет</v>
      </c>
      <c r="AR88" s="104" t="str">
        <f t="shared" si="77"/>
        <v>нет</v>
      </c>
    </row>
    <row r="89" spans="1:44" ht="30" customHeight="1">
      <c r="A89" s="12">
        <v>20</v>
      </c>
      <c r="B89" s="17" t="s">
        <v>184</v>
      </c>
      <c r="C89" s="227" t="s">
        <v>335</v>
      </c>
      <c r="D89" s="79">
        <v>11</v>
      </c>
      <c r="E89" s="79">
        <v>21</v>
      </c>
      <c r="F89" s="79">
        <v>131</v>
      </c>
      <c r="G89" s="168">
        <v>131</v>
      </c>
      <c r="H89" s="227" t="s">
        <v>343</v>
      </c>
      <c r="I89" s="5">
        <f t="shared" si="59"/>
        <v>1</v>
      </c>
      <c r="J89" s="227" t="s">
        <v>350</v>
      </c>
      <c r="K89" s="227" t="s">
        <v>347</v>
      </c>
      <c r="L89" s="227" t="s">
        <v>329</v>
      </c>
      <c r="M89" s="5">
        <f t="shared" si="78"/>
        <v>2</v>
      </c>
      <c r="N89" s="227" t="s">
        <v>356</v>
      </c>
      <c r="O89" s="5">
        <f t="shared" si="70"/>
        <v>1</v>
      </c>
      <c r="P89" s="227" t="s">
        <v>361</v>
      </c>
      <c r="Q89" s="227" t="s">
        <v>210</v>
      </c>
      <c r="R89" s="227"/>
      <c r="S89" s="5">
        <f t="shared" si="73"/>
        <v>0</v>
      </c>
      <c r="T89" s="227"/>
      <c r="U89" s="5">
        <f t="shared" si="61"/>
        <v>0</v>
      </c>
      <c r="V89" s="230" t="s">
        <v>367</v>
      </c>
      <c r="W89" s="6">
        <f t="shared" si="62"/>
        <v>4.68</v>
      </c>
      <c r="X89" s="5">
        <f t="shared" ref="X89:X97" si="80">IF(V89/(H89-E89)/13&gt;=2.5,1,0)</f>
        <v>1</v>
      </c>
      <c r="Y89" s="230" t="s">
        <v>373</v>
      </c>
      <c r="Z89" s="5">
        <f t="shared" si="72"/>
        <v>1</v>
      </c>
      <c r="AA89" s="227" t="s">
        <v>329</v>
      </c>
      <c r="AB89" s="5">
        <f t="shared" si="63"/>
        <v>2</v>
      </c>
      <c r="AC89" s="227" t="s">
        <v>329</v>
      </c>
      <c r="AD89" s="5">
        <f t="shared" si="71"/>
        <v>2</v>
      </c>
      <c r="AE89" s="230" t="s">
        <v>379</v>
      </c>
      <c r="AF89" s="6">
        <f t="shared" si="64"/>
        <v>2.0523255813953489</v>
      </c>
      <c r="AG89" s="5">
        <f t="shared" si="65"/>
        <v>1</v>
      </c>
      <c r="AH89" s="230" t="s">
        <v>384</v>
      </c>
      <c r="AI89" s="7">
        <f t="shared" si="74"/>
        <v>0.81343283582089554</v>
      </c>
      <c r="AJ89" s="5">
        <f t="shared" si="79"/>
        <v>0</v>
      </c>
      <c r="AK89" s="230" t="s">
        <v>390</v>
      </c>
      <c r="AL89" s="7">
        <f t="shared" si="67"/>
        <v>22.827586206896552</v>
      </c>
      <c r="AM89" s="5">
        <f t="shared" si="68"/>
        <v>2</v>
      </c>
      <c r="AN89" s="107">
        <f t="shared" si="69"/>
        <v>13</v>
      </c>
      <c r="AO89" s="107">
        <f t="shared" ref="AO89:AO103" si="81">ROUND(AN89/$AN$2*100,0)</f>
        <v>72</v>
      </c>
      <c r="AP89" s="104" t="str">
        <f t="shared" si="75"/>
        <v>нет</v>
      </c>
      <c r="AQ89" s="104" t="str">
        <f t="shared" si="76"/>
        <v>нет</v>
      </c>
      <c r="AR89" s="104" t="str">
        <f t="shared" si="77"/>
        <v>нет</v>
      </c>
    </row>
    <row r="90" spans="1:44" ht="30" customHeight="1">
      <c r="A90" s="12">
        <v>31</v>
      </c>
      <c r="B90" s="17" t="s">
        <v>57</v>
      </c>
      <c r="C90" s="230" t="s">
        <v>315</v>
      </c>
      <c r="D90" s="80">
        <v>10</v>
      </c>
      <c r="E90" s="80">
        <v>9</v>
      </c>
      <c r="F90" s="80">
        <v>49</v>
      </c>
      <c r="G90" s="168">
        <v>49</v>
      </c>
      <c r="H90" s="230" t="s">
        <v>405</v>
      </c>
      <c r="I90" s="5">
        <f t="shared" si="59"/>
        <v>1</v>
      </c>
      <c r="J90" s="230" t="s">
        <v>233</v>
      </c>
      <c r="K90" s="230" t="s">
        <v>417</v>
      </c>
      <c r="L90" s="230" t="s">
        <v>420</v>
      </c>
      <c r="M90" s="5">
        <f t="shared" si="78"/>
        <v>2</v>
      </c>
      <c r="N90" s="230" t="s">
        <v>431</v>
      </c>
      <c r="O90" s="5">
        <f t="shared" si="70"/>
        <v>1</v>
      </c>
      <c r="P90" s="230" t="s">
        <v>441</v>
      </c>
      <c r="Q90" s="227" t="s">
        <v>210</v>
      </c>
      <c r="R90" s="227"/>
      <c r="S90" s="5">
        <f t="shared" si="73"/>
        <v>0</v>
      </c>
      <c r="T90" s="227"/>
      <c r="U90" s="5">
        <f t="shared" si="61"/>
        <v>0</v>
      </c>
      <c r="V90" s="230" t="s">
        <v>452</v>
      </c>
      <c r="W90" s="6">
        <f t="shared" si="62"/>
        <v>4.75</v>
      </c>
      <c r="X90" s="5">
        <f t="shared" si="80"/>
        <v>1</v>
      </c>
      <c r="Y90" s="230" t="s">
        <v>464</v>
      </c>
      <c r="Z90" s="5">
        <f t="shared" si="72"/>
        <v>1</v>
      </c>
      <c r="AA90" s="230" t="s">
        <v>329</v>
      </c>
      <c r="AB90" s="5">
        <f t="shared" si="63"/>
        <v>2</v>
      </c>
      <c r="AC90" s="230" t="s">
        <v>419</v>
      </c>
      <c r="AD90" s="5">
        <f t="shared" si="71"/>
        <v>2</v>
      </c>
      <c r="AE90" s="230" t="s">
        <v>235</v>
      </c>
      <c r="AF90" s="6">
        <f t="shared" si="64"/>
        <v>0.22807017543859648</v>
      </c>
      <c r="AG90" s="5">
        <f t="shared" si="65"/>
        <v>0</v>
      </c>
      <c r="AH90" s="230" t="s">
        <v>273</v>
      </c>
      <c r="AI90" s="7">
        <f t="shared" si="74"/>
        <v>0</v>
      </c>
      <c r="AJ90" s="5">
        <f t="shared" si="79"/>
        <v>0</v>
      </c>
      <c r="AK90" s="230" t="s">
        <v>500</v>
      </c>
      <c r="AL90" s="7">
        <f t="shared" si="67"/>
        <v>46.272727272727273</v>
      </c>
      <c r="AM90" s="5">
        <f t="shared" si="68"/>
        <v>3</v>
      </c>
      <c r="AN90" s="107">
        <f t="shared" si="69"/>
        <v>13</v>
      </c>
      <c r="AO90" s="107">
        <f t="shared" si="81"/>
        <v>72</v>
      </c>
      <c r="AP90" s="104" t="str">
        <f t="shared" si="75"/>
        <v>нет</v>
      </c>
      <c r="AQ90" s="104" t="str">
        <f t="shared" si="76"/>
        <v>нет</v>
      </c>
      <c r="AR90" s="104" t="str">
        <f t="shared" si="77"/>
        <v>нет</v>
      </c>
    </row>
    <row r="91" spans="1:44" ht="30" customHeight="1">
      <c r="A91" s="12">
        <v>42</v>
      </c>
      <c r="B91" s="17" t="s">
        <v>197</v>
      </c>
      <c r="C91" s="226" t="s">
        <v>530</v>
      </c>
      <c r="D91" s="79">
        <v>11</v>
      </c>
      <c r="E91" s="79">
        <v>12</v>
      </c>
      <c r="F91" s="79">
        <v>61</v>
      </c>
      <c r="G91" s="86">
        <v>61</v>
      </c>
      <c r="H91" s="226" t="s">
        <v>472</v>
      </c>
      <c r="I91" s="5">
        <f t="shared" si="59"/>
        <v>1</v>
      </c>
      <c r="J91" s="226" t="s">
        <v>315</v>
      </c>
      <c r="K91" s="226" t="s">
        <v>289</v>
      </c>
      <c r="L91" s="226" t="s">
        <v>256</v>
      </c>
      <c r="M91" s="5">
        <f t="shared" si="78"/>
        <v>2</v>
      </c>
      <c r="N91" s="226" t="s">
        <v>531</v>
      </c>
      <c r="O91" s="5">
        <f t="shared" si="70"/>
        <v>1</v>
      </c>
      <c r="P91" s="226" t="s">
        <v>532</v>
      </c>
      <c r="Q91" s="145" t="s">
        <v>210</v>
      </c>
      <c r="R91" s="226"/>
      <c r="S91" s="5">
        <f t="shared" si="73"/>
        <v>0</v>
      </c>
      <c r="T91" s="226"/>
      <c r="U91" s="5">
        <f t="shared" si="61"/>
        <v>0</v>
      </c>
      <c r="V91" s="226" t="s">
        <v>533</v>
      </c>
      <c r="W91" s="6">
        <f t="shared" si="62"/>
        <v>5.83</v>
      </c>
      <c r="X91" s="5">
        <f t="shared" si="80"/>
        <v>1</v>
      </c>
      <c r="Y91" s="226" t="s">
        <v>534</v>
      </c>
      <c r="Z91" s="5">
        <f t="shared" si="72"/>
        <v>1</v>
      </c>
      <c r="AA91" s="226" t="s">
        <v>256</v>
      </c>
      <c r="AB91" s="5">
        <f t="shared" si="63"/>
        <v>2</v>
      </c>
      <c r="AC91" s="226" t="s">
        <v>256</v>
      </c>
      <c r="AD91" s="5">
        <f t="shared" si="71"/>
        <v>2</v>
      </c>
      <c r="AE91" s="226" t="s">
        <v>469</v>
      </c>
      <c r="AF91" s="6">
        <f t="shared" si="64"/>
        <v>1.0804597701149425</v>
      </c>
      <c r="AG91" s="5">
        <f t="shared" si="65"/>
        <v>1</v>
      </c>
      <c r="AH91" s="226" t="s">
        <v>535</v>
      </c>
      <c r="AI91" s="7">
        <f t="shared" si="74"/>
        <v>0.4098360655737705</v>
      </c>
      <c r="AJ91" s="5">
        <f t="shared" si="79"/>
        <v>0</v>
      </c>
      <c r="AK91" s="226" t="s">
        <v>536</v>
      </c>
      <c r="AL91" s="7">
        <f t="shared" si="67"/>
        <v>21.739130434782609</v>
      </c>
      <c r="AM91" s="5">
        <f t="shared" si="68"/>
        <v>2</v>
      </c>
      <c r="AN91" s="107">
        <f t="shared" si="69"/>
        <v>13</v>
      </c>
      <c r="AO91" s="107">
        <f t="shared" si="81"/>
        <v>72</v>
      </c>
      <c r="AP91" s="104" t="str">
        <f t="shared" si="75"/>
        <v>нет</v>
      </c>
      <c r="AQ91" s="104" t="str">
        <f t="shared" si="76"/>
        <v>нет</v>
      </c>
      <c r="AR91" s="104" t="str">
        <f t="shared" si="77"/>
        <v>нет</v>
      </c>
    </row>
    <row r="92" spans="1:44" ht="30" customHeight="1">
      <c r="A92" s="12">
        <v>54</v>
      </c>
      <c r="B92" s="17" t="s">
        <v>27</v>
      </c>
      <c r="C92" s="232" t="s">
        <v>349</v>
      </c>
      <c r="D92" s="79">
        <v>9</v>
      </c>
      <c r="E92" s="79">
        <v>9</v>
      </c>
      <c r="F92" s="79">
        <v>44</v>
      </c>
      <c r="G92" s="86">
        <v>44</v>
      </c>
      <c r="H92" s="232" t="s">
        <v>266</v>
      </c>
      <c r="I92" s="5">
        <f t="shared" si="59"/>
        <v>1</v>
      </c>
      <c r="J92" s="232" t="s">
        <v>315</v>
      </c>
      <c r="K92" s="232" t="s">
        <v>545</v>
      </c>
      <c r="L92" s="232" t="s">
        <v>256</v>
      </c>
      <c r="M92" s="5">
        <f t="shared" si="78"/>
        <v>2</v>
      </c>
      <c r="N92" s="247" t="s">
        <v>546</v>
      </c>
      <c r="O92" s="5">
        <f t="shared" si="70"/>
        <v>1</v>
      </c>
      <c r="P92" s="247">
        <v>364</v>
      </c>
      <c r="Q92" s="145" t="s">
        <v>210</v>
      </c>
      <c r="R92" s="144"/>
      <c r="S92" s="5"/>
      <c r="T92" s="144"/>
      <c r="U92" s="5">
        <f t="shared" si="61"/>
        <v>0</v>
      </c>
      <c r="V92" s="247">
        <v>2780</v>
      </c>
      <c r="W92" s="6">
        <f t="shared" si="62"/>
        <v>6.11</v>
      </c>
      <c r="X92" s="5">
        <f t="shared" si="80"/>
        <v>1</v>
      </c>
      <c r="Y92" s="247">
        <v>604</v>
      </c>
      <c r="Z92" s="5">
        <f t="shared" si="72"/>
        <v>1</v>
      </c>
      <c r="AA92" s="247" t="s">
        <v>329</v>
      </c>
      <c r="AB92" s="5">
        <f t="shared" si="63"/>
        <v>2</v>
      </c>
      <c r="AC92" s="247" t="s">
        <v>329</v>
      </c>
      <c r="AD92" s="5">
        <f t="shared" si="71"/>
        <v>2</v>
      </c>
      <c r="AE92" s="247" t="s">
        <v>547</v>
      </c>
      <c r="AF92" s="6">
        <f t="shared" si="64"/>
        <v>3.0724637681159419</v>
      </c>
      <c r="AG92" s="5">
        <f t="shared" si="65"/>
        <v>1</v>
      </c>
      <c r="AH92" s="247" t="s">
        <v>396</v>
      </c>
      <c r="AI92" s="7">
        <f t="shared" si="74"/>
        <v>0.40909090909090912</v>
      </c>
      <c r="AJ92" s="5">
        <f t="shared" si="79"/>
        <v>0</v>
      </c>
      <c r="AK92" s="247" t="s">
        <v>550</v>
      </c>
      <c r="AL92" s="7">
        <f t="shared" si="67"/>
        <v>22.368421052631579</v>
      </c>
      <c r="AM92" s="5">
        <f t="shared" si="68"/>
        <v>2</v>
      </c>
      <c r="AN92" s="107">
        <f t="shared" si="69"/>
        <v>13</v>
      </c>
      <c r="AO92" s="107">
        <f t="shared" si="81"/>
        <v>72</v>
      </c>
      <c r="AP92" s="104" t="str">
        <f t="shared" si="75"/>
        <v>нет</v>
      </c>
      <c r="AQ92" s="104" t="str">
        <f t="shared" si="76"/>
        <v>нет</v>
      </c>
      <c r="AR92" s="104" t="str">
        <f t="shared" si="77"/>
        <v>нет</v>
      </c>
    </row>
    <row r="93" spans="1:44" ht="30" customHeight="1">
      <c r="A93" s="12">
        <v>66</v>
      </c>
      <c r="B93" s="17" t="s">
        <v>42</v>
      </c>
      <c r="C93" s="144">
        <v>17</v>
      </c>
      <c r="D93" s="79">
        <v>10</v>
      </c>
      <c r="E93" s="79">
        <v>10</v>
      </c>
      <c r="F93" s="79">
        <v>69</v>
      </c>
      <c r="G93" s="86">
        <v>69</v>
      </c>
      <c r="H93" s="144">
        <v>69</v>
      </c>
      <c r="I93" s="5">
        <f t="shared" si="59"/>
        <v>1</v>
      </c>
      <c r="J93" s="144">
        <v>11</v>
      </c>
      <c r="K93" s="144">
        <v>71</v>
      </c>
      <c r="L93" s="144">
        <v>100</v>
      </c>
      <c r="M93" s="5">
        <f t="shared" si="78"/>
        <v>2</v>
      </c>
      <c r="N93" s="144">
        <v>310</v>
      </c>
      <c r="O93" s="5">
        <f t="shared" si="70"/>
        <v>1</v>
      </c>
      <c r="P93" s="144">
        <v>306</v>
      </c>
      <c r="Q93" s="145" t="s">
        <v>210</v>
      </c>
      <c r="R93" s="144"/>
      <c r="S93" s="5">
        <f t="shared" ref="S93:S134" si="82">IF(R93&gt;=90,2,IF(R93&gt;=80,1,0))</f>
        <v>0</v>
      </c>
      <c r="T93" s="144"/>
      <c r="U93" s="5">
        <f t="shared" si="61"/>
        <v>0</v>
      </c>
      <c r="V93" s="144">
        <v>3029</v>
      </c>
      <c r="W93" s="6">
        <f t="shared" si="62"/>
        <v>3.95</v>
      </c>
      <c r="X93" s="5">
        <f t="shared" si="80"/>
        <v>1</v>
      </c>
      <c r="Y93" s="144">
        <v>170</v>
      </c>
      <c r="Z93" s="5">
        <f t="shared" si="72"/>
        <v>0</v>
      </c>
      <c r="AA93" s="144">
        <v>99</v>
      </c>
      <c r="AB93" s="5">
        <f t="shared" si="63"/>
        <v>2</v>
      </c>
      <c r="AC93" s="144">
        <v>99</v>
      </c>
      <c r="AD93" s="5">
        <f t="shared" si="71"/>
        <v>2</v>
      </c>
      <c r="AE93" s="144">
        <v>113</v>
      </c>
      <c r="AF93" s="6">
        <f t="shared" si="64"/>
        <v>1.591549295774648</v>
      </c>
      <c r="AG93" s="5">
        <f t="shared" si="65"/>
        <v>1</v>
      </c>
      <c r="AH93" s="144">
        <v>0</v>
      </c>
      <c r="AI93" s="7">
        <f>ROUND(AH93/H93,0)</f>
        <v>0</v>
      </c>
      <c r="AJ93" s="5">
        <f t="shared" si="79"/>
        <v>0</v>
      </c>
      <c r="AK93" s="144">
        <v>468</v>
      </c>
      <c r="AL93" s="7">
        <f t="shared" si="67"/>
        <v>27.529411764705884</v>
      </c>
      <c r="AM93" s="5">
        <f t="shared" si="68"/>
        <v>3</v>
      </c>
      <c r="AN93" s="107">
        <f t="shared" si="69"/>
        <v>13</v>
      </c>
      <c r="AO93" s="107">
        <f t="shared" si="81"/>
        <v>72</v>
      </c>
      <c r="AP93" s="104" t="str">
        <f t="shared" si="75"/>
        <v>нет</v>
      </c>
      <c r="AQ93" s="104" t="str">
        <f t="shared" si="76"/>
        <v>нет</v>
      </c>
      <c r="AR93" s="104" t="str">
        <f t="shared" si="77"/>
        <v>нет</v>
      </c>
    </row>
    <row r="94" spans="1:44" ht="30" customHeight="1">
      <c r="A94" s="12">
        <v>67</v>
      </c>
      <c r="B94" s="17" t="s">
        <v>45</v>
      </c>
      <c r="C94" s="185">
        <v>16</v>
      </c>
      <c r="D94" s="79">
        <v>8</v>
      </c>
      <c r="E94" s="79">
        <v>3</v>
      </c>
      <c r="F94" s="79">
        <v>26</v>
      </c>
      <c r="G94" s="86">
        <v>26</v>
      </c>
      <c r="H94" s="185">
        <v>27</v>
      </c>
      <c r="I94" s="5">
        <f t="shared" si="59"/>
        <v>1</v>
      </c>
      <c r="J94" s="185">
        <v>9</v>
      </c>
      <c r="K94" s="185">
        <v>44</v>
      </c>
      <c r="L94" s="185">
        <v>100</v>
      </c>
      <c r="M94" s="5">
        <f t="shared" si="78"/>
        <v>2</v>
      </c>
      <c r="N94" s="185">
        <v>200</v>
      </c>
      <c r="O94" s="5">
        <f t="shared" si="70"/>
        <v>1</v>
      </c>
      <c r="P94" s="185">
        <v>258</v>
      </c>
      <c r="Q94" s="145" t="s">
        <v>210</v>
      </c>
      <c r="R94" s="185"/>
      <c r="S94" s="5">
        <f t="shared" si="82"/>
        <v>0</v>
      </c>
      <c r="T94" s="185"/>
      <c r="U94" s="5">
        <f t="shared" si="61"/>
        <v>0</v>
      </c>
      <c r="V94" s="185">
        <v>2093</v>
      </c>
      <c r="W94" s="6">
        <f t="shared" si="62"/>
        <v>6.71</v>
      </c>
      <c r="X94" s="5">
        <f t="shared" si="80"/>
        <v>1</v>
      </c>
      <c r="Y94" s="185">
        <v>172</v>
      </c>
      <c r="Z94" s="5">
        <f t="shared" si="72"/>
        <v>1</v>
      </c>
      <c r="AA94" s="185">
        <v>100</v>
      </c>
      <c r="AB94" s="5">
        <f t="shared" si="63"/>
        <v>2</v>
      </c>
      <c r="AC94" s="185">
        <v>100</v>
      </c>
      <c r="AD94" s="5">
        <f t="shared" si="71"/>
        <v>2</v>
      </c>
      <c r="AE94" s="185">
        <v>32</v>
      </c>
      <c r="AF94" s="6">
        <f t="shared" si="64"/>
        <v>0.72727272727272729</v>
      </c>
      <c r="AG94" s="5">
        <f t="shared" si="65"/>
        <v>0</v>
      </c>
      <c r="AH94" s="185">
        <v>38</v>
      </c>
      <c r="AI94" s="7">
        <f>ROUND(AH94/H94,0)</f>
        <v>1</v>
      </c>
      <c r="AJ94" s="5">
        <f t="shared" si="79"/>
        <v>0</v>
      </c>
      <c r="AK94" s="185">
        <v>550</v>
      </c>
      <c r="AL94" s="7">
        <f t="shared" si="67"/>
        <v>34.375</v>
      </c>
      <c r="AM94" s="5">
        <f t="shared" si="68"/>
        <v>3</v>
      </c>
      <c r="AN94" s="107">
        <f t="shared" si="69"/>
        <v>13</v>
      </c>
      <c r="AO94" s="107">
        <f t="shared" si="81"/>
        <v>72</v>
      </c>
      <c r="AP94" s="104" t="str">
        <f t="shared" si="75"/>
        <v>нет</v>
      </c>
      <c r="AQ94" s="104" t="str">
        <f t="shared" si="76"/>
        <v>нет</v>
      </c>
      <c r="AR94" s="104" t="str">
        <f t="shared" si="77"/>
        <v>нет</v>
      </c>
    </row>
    <row r="95" spans="1:44" ht="30" customHeight="1">
      <c r="A95" s="12">
        <v>77</v>
      </c>
      <c r="B95" s="34" t="s">
        <v>28</v>
      </c>
      <c r="C95" s="185">
        <v>48</v>
      </c>
      <c r="D95" s="79">
        <v>24</v>
      </c>
      <c r="E95" s="79">
        <v>94</v>
      </c>
      <c r="F95" s="79">
        <v>521</v>
      </c>
      <c r="G95" s="86">
        <v>529</v>
      </c>
      <c r="H95" s="185">
        <v>523</v>
      </c>
      <c r="I95" s="5">
        <f t="shared" si="59"/>
        <v>1</v>
      </c>
      <c r="J95" s="185">
        <v>41</v>
      </c>
      <c r="K95" s="185">
        <v>715</v>
      </c>
      <c r="L95" s="185">
        <v>100</v>
      </c>
      <c r="M95" s="5">
        <f t="shared" si="78"/>
        <v>2</v>
      </c>
      <c r="N95" s="185">
        <v>810</v>
      </c>
      <c r="O95" s="5">
        <f t="shared" si="70"/>
        <v>1</v>
      </c>
      <c r="P95" s="185">
        <v>953</v>
      </c>
      <c r="Q95" s="96" t="s">
        <v>210</v>
      </c>
      <c r="R95" s="185"/>
      <c r="S95" s="5">
        <f t="shared" si="82"/>
        <v>0</v>
      </c>
      <c r="T95" s="185"/>
      <c r="U95" s="5">
        <f t="shared" si="61"/>
        <v>0</v>
      </c>
      <c r="V95" s="185">
        <v>14867</v>
      </c>
      <c r="W95" s="6">
        <f t="shared" si="62"/>
        <v>2.67</v>
      </c>
      <c r="X95" s="5">
        <f t="shared" si="80"/>
        <v>1</v>
      </c>
      <c r="Y95" s="185">
        <v>88</v>
      </c>
      <c r="Z95" s="5">
        <f t="shared" si="72"/>
        <v>0</v>
      </c>
      <c r="AA95" s="185">
        <v>88</v>
      </c>
      <c r="AB95" s="5">
        <f t="shared" si="63"/>
        <v>1</v>
      </c>
      <c r="AC95" s="185">
        <v>82</v>
      </c>
      <c r="AD95" s="5">
        <f t="shared" si="71"/>
        <v>1</v>
      </c>
      <c r="AE95" s="185">
        <v>7297</v>
      </c>
      <c r="AF95" s="6">
        <f t="shared" si="64"/>
        <v>10.205594405594406</v>
      </c>
      <c r="AG95" s="5">
        <f t="shared" si="65"/>
        <v>2</v>
      </c>
      <c r="AH95" s="185">
        <v>1265</v>
      </c>
      <c r="AI95" s="7">
        <f t="shared" ref="AI95:AI103" si="83">AH95/H95</f>
        <v>2.418738049713193</v>
      </c>
      <c r="AJ95" s="5">
        <f t="shared" si="79"/>
        <v>1</v>
      </c>
      <c r="AK95" s="185">
        <v>1422</v>
      </c>
      <c r="AL95" s="7">
        <f t="shared" si="67"/>
        <v>29.625</v>
      </c>
      <c r="AM95" s="5">
        <f t="shared" si="68"/>
        <v>3</v>
      </c>
      <c r="AN95" s="107">
        <f t="shared" si="69"/>
        <v>13</v>
      </c>
      <c r="AO95" s="107">
        <f t="shared" si="81"/>
        <v>72</v>
      </c>
      <c r="AP95" s="104" t="str">
        <f t="shared" si="75"/>
        <v>нет</v>
      </c>
      <c r="AQ95" s="104" t="str">
        <f t="shared" si="76"/>
        <v>нет</v>
      </c>
      <c r="AR95" s="104" t="str">
        <f t="shared" si="77"/>
        <v>нет</v>
      </c>
    </row>
    <row r="96" spans="1:44" ht="30" customHeight="1">
      <c r="A96" s="12">
        <v>83</v>
      </c>
      <c r="B96" s="17" t="s">
        <v>136</v>
      </c>
      <c r="C96" s="185">
        <v>69</v>
      </c>
      <c r="D96" s="79">
        <v>34</v>
      </c>
      <c r="E96" s="79">
        <v>165</v>
      </c>
      <c r="F96" s="79">
        <v>783</v>
      </c>
      <c r="G96" s="86">
        <v>783</v>
      </c>
      <c r="H96" s="185">
        <v>785</v>
      </c>
      <c r="I96" s="5">
        <f t="shared" si="59"/>
        <v>1</v>
      </c>
      <c r="J96" s="185">
        <v>44</v>
      </c>
      <c r="K96" s="185">
        <v>976</v>
      </c>
      <c r="L96" s="185">
        <v>96</v>
      </c>
      <c r="M96" s="5">
        <f t="shared" si="78"/>
        <v>2</v>
      </c>
      <c r="N96" s="185">
        <v>468</v>
      </c>
      <c r="O96" s="5">
        <f t="shared" si="70"/>
        <v>1</v>
      </c>
      <c r="P96" s="185">
        <v>1007</v>
      </c>
      <c r="Q96" s="144" t="s">
        <v>210</v>
      </c>
      <c r="R96" s="185"/>
      <c r="S96" s="5">
        <f t="shared" si="82"/>
        <v>0</v>
      </c>
      <c r="T96" s="185"/>
      <c r="U96" s="5">
        <f t="shared" si="61"/>
        <v>0</v>
      </c>
      <c r="V96" s="185">
        <v>26902</v>
      </c>
      <c r="W96" s="6">
        <f t="shared" si="62"/>
        <v>3.34</v>
      </c>
      <c r="X96" s="5">
        <f t="shared" si="80"/>
        <v>1</v>
      </c>
      <c r="Y96" s="185">
        <v>11667</v>
      </c>
      <c r="Z96" s="5">
        <f t="shared" si="72"/>
        <v>1</v>
      </c>
      <c r="AA96" s="185">
        <v>88</v>
      </c>
      <c r="AB96" s="5">
        <f t="shared" si="63"/>
        <v>1</v>
      </c>
      <c r="AC96" s="185">
        <v>79</v>
      </c>
      <c r="AD96" s="5">
        <f t="shared" si="71"/>
        <v>0</v>
      </c>
      <c r="AE96" s="185">
        <v>4487</v>
      </c>
      <c r="AF96" s="6">
        <f t="shared" si="64"/>
        <v>4.5973360655737707</v>
      </c>
      <c r="AG96" s="5">
        <f t="shared" si="65"/>
        <v>2</v>
      </c>
      <c r="AH96" s="185">
        <v>2291</v>
      </c>
      <c r="AI96" s="7">
        <f t="shared" si="83"/>
        <v>2.9184713375796179</v>
      </c>
      <c r="AJ96" s="5">
        <f t="shared" si="79"/>
        <v>1</v>
      </c>
      <c r="AK96" s="185">
        <v>1680</v>
      </c>
      <c r="AL96" s="7">
        <f t="shared" si="67"/>
        <v>24.347826086956523</v>
      </c>
      <c r="AM96" s="5">
        <f t="shared" si="68"/>
        <v>3</v>
      </c>
      <c r="AN96" s="107">
        <f t="shared" si="69"/>
        <v>13</v>
      </c>
      <c r="AO96" s="107">
        <f t="shared" si="81"/>
        <v>72</v>
      </c>
      <c r="AP96" s="104" t="str">
        <f t="shared" si="75"/>
        <v>нет</v>
      </c>
      <c r="AQ96" s="104" t="str">
        <f t="shared" si="76"/>
        <v>нет</v>
      </c>
      <c r="AR96" s="104" t="str">
        <f t="shared" si="77"/>
        <v>нет</v>
      </c>
    </row>
    <row r="97" spans="1:46" ht="30" customHeight="1">
      <c r="A97" s="12">
        <v>84</v>
      </c>
      <c r="B97" s="17" t="s">
        <v>133</v>
      </c>
      <c r="C97" s="185">
        <v>20</v>
      </c>
      <c r="D97" s="79">
        <v>11</v>
      </c>
      <c r="E97" s="79">
        <v>15</v>
      </c>
      <c r="F97" s="79">
        <v>83</v>
      </c>
      <c r="G97" s="86">
        <v>83</v>
      </c>
      <c r="H97" s="185">
        <v>83</v>
      </c>
      <c r="I97" s="5">
        <f t="shared" si="59"/>
        <v>1</v>
      </c>
      <c r="J97" s="185">
        <v>12</v>
      </c>
      <c r="K97" s="185">
        <v>73</v>
      </c>
      <c r="L97" s="185">
        <v>100</v>
      </c>
      <c r="M97" s="5">
        <f t="shared" si="78"/>
        <v>2</v>
      </c>
      <c r="N97" s="185">
        <v>556</v>
      </c>
      <c r="O97" s="5">
        <f t="shared" si="70"/>
        <v>1</v>
      </c>
      <c r="P97" s="185">
        <v>346</v>
      </c>
      <c r="Q97" s="144" t="s">
        <v>210</v>
      </c>
      <c r="R97" s="185"/>
      <c r="S97" s="5">
        <f t="shared" si="82"/>
        <v>0</v>
      </c>
      <c r="T97" s="185"/>
      <c r="U97" s="5">
        <f t="shared" si="61"/>
        <v>0</v>
      </c>
      <c r="V97" s="185">
        <v>4104</v>
      </c>
      <c r="W97" s="6">
        <f t="shared" si="62"/>
        <v>4.6399999999999997</v>
      </c>
      <c r="X97" s="5">
        <f t="shared" si="80"/>
        <v>1</v>
      </c>
      <c r="Y97" s="185">
        <v>1795</v>
      </c>
      <c r="Z97" s="5">
        <f t="shared" si="72"/>
        <v>1</v>
      </c>
      <c r="AA97" s="185">
        <v>100</v>
      </c>
      <c r="AB97" s="5">
        <f t="shared" si="63"/>
        <v>2</v>
      </c>
      <c r="AC97" s="185">
        <v>100</v>
      </c>
      <c r="AD97" s="5">
        <f t="shared" si="71"/>
        <v>2</v>
      </c>
      <c r="AE97" s="185">
        <v>82</v>
      </c>
      <c r="AF97" s="6">
        <f t="shared" si="64"/>
        <v>1.1232876712328768</v>
      </c>
      <c r="AG97" s="5">
        <f t="shared" si="65"/>
        <v>1</v>
      </c>
      <c r="AH97" s="185">
        <v>28</v>
      </c>
      <c r="AI97" s="7">
        <f t="shared" si="83"/>
        <v>0.33734939759036142</v>
      </c>
      <c r="AJ97" s="5">
        <f t="shared" si="79"/>
        <v>0</v>
      </c>
      <c r="AK97" s="185">
        <v>250</v>
      </c>
      <c r="AL97" s="7">
        <f t="shared" si="67"/>
        <v>12.5</v>
      </c>
      <c r="AM97" s="5">
        <f t="shared" si="68"/>
        <v>2</v>
      </c>
      <c r="AN97" s="107">
        <f t="shared" si="69"/>
        <v>13</v>
      </c>
      <c r="AO97" s="107">
        <f t="shared" si="81"/>
        <v>72</v>
      </c>
      <c r="AP97" s="104" t="str">
        <f t="shared" si="75"/>
        <v>нет</v>
      </c>
      <c r="AQ97" s="104" t="str">
        <f t="shared" si="76"/>
        <v>нет</v>
      </c>
      <c r="AR97" s="104" t="str">
        <f t="shared" si="77"/>
        <v>нет</v>
      </c>
    </row>
    <row r="98" spans="1:46" ht="30" customHeight="1">
      <c r="A98" s="12">
        <v>126</v>
      </c>
      <c r="B98" s="216" t="s">
        <v>95</v>
      </c>
      <c r="C98" s="203">
        <v>30</v>
      </c>
      <c r="D98" s="79">
        <v>11</v>
      </c>
      <c r="E98" s="79">
        <v>108</v>
      </c>
      <c r="F98" s="79">
        <v>296</v>
      </c>
      <c r="G98" s="243">
        <v>298</v>
      </c>
      <c r="H98" s="203">
        <v>303</v>
      </c>
      <c r="I98" s="5">
        <f t="shared" si="59"/>
        <v>1</v>
      </c>
      <c r="J98" s="203">
        <v>12</v>
      </c>
      <c r="K98" s="203">
        <v>384</v>
      </c>
      <c r="L98" s="203">
        <v>90</v>
      </c>
      <c r="M98" s="5">
        <f t="shared" si="78"/>
        <v>2</v>
      </c>
      <c r="N98" s="203">
        <v>483</v>
      </c>
      <c r="O98" s="5">
        <f t="shared" si="70"/>
        <v>1</v>
      </c>
      <c r="P98" s="203">
        <v>294</v>
      </c>
      <c r="Q98" s="96" t="s">
        <v>210</v>
      </c>
      <c r="R98" s="179"/>
      <c r="S98" s="5">
        <f t="shared" si="82"/>
        <v>0</v>
      </c>
      <c r="T98" s="179"/>
      <c r="U98" s="5">
        <f t="shared" si="61"/>
        <v>0</v>
      </c>
      <c r="V98" s="203">
        <v>11497</v>
      </c>
      <c r="W98" s="6">
        <f t="shared" si="62"/>
        <v>4.54</v>
      </c>
      <c r="X98" s="5">
        <f>IF(V98/(H98-E98)/13&gt;=5/2,1,0)</f>
        <v>1</v>
      </c>
      <c r="Y98" s="203">
        <v>1741</v>
      </c>
      <c r="Z98" s="5">
        <f t="shared" si="72"/>
        <v>0</v>
      </c>
      <c r="AA98" s="203">
        <v>100</v>
      </c>
      <c r="AB98" s="5">
        <f t="shared" si="63"/>
        <v>2</v>
      </c>
      <c r="AC98" s="203">
        <v>99</v>
      </c>
      <c r="AD98" s="5">
        <f t="shared" si="71"/>
        <v>2</v>
      </c>
      <c r="AE98" s="203">
        <v>341</v>
      </c>
      <c r="AF98" s="6">
        <f t="shared" si="64"/>
        <v>0.88802083333333337</v>
      </c>
      <c r="AG98" s="5">
        <f t="shared" si="65"/>
        <v>0</v>
      </c>
      <c r="AH98" s="203">
        <v>323</v>
      </c>
      <c r="AI98" s="7">
        <f t="shared" si="83"/>
        <v>1.0660066006600659</v>
      </c>
      <c r="AJ98" s="5">
        <f t="shared" si="79"/>
        <v>1</v>
      </c>
      <c r="AK98" s="203">
        <v>734</v>
      </c>
      <c r="AL98" s="7">
        <f t="shared" si="67"/>
        <v>24.466666666666665</v>
      </c>
      <c r="AM98" s="5">
        <f t="shared" si="68"/>
        <v>3</v>
      </c>
      <c r="AN98" s="107">
        <f t="shared" si="69"/>
        <v>13</v>
      </c>
      <c r="AO98" s="108">
        <f t="shared" si="81"/>
        <v>72</v>
      </c>
      <c r="AP98" s="104" t="str">
        <f t="shared" si="75"/>
        <v>нет</v>
      </c>
      <c r="AQ98" s="104" t="str">
        <f t="shared" si="76"/>
        <v>нет</v>
      </c>
      <c r="AR98" s="104" t="str">
        <f t="shared" si="77"/>
        <v>нет</v>
      </c>
    </row>
    <row r="99" spans="1:46" ht="30" customHeight="1">
      <c r="A99" s="12">
        <v>127</v>
      </c>
      <c r="B99" s="216" t="s">
        <v>98</v>
      </c>
      <c r="C99" s="203">
        <v>21</v>
      </c>
      <c r="D99" s="79">
        <v>11</v>
      </c>
      <c r="E99" s="79">
        <v>32</v>
      </c>
      <c r="F99" s="79">
        <v>193</v>
      </c>
      <c r="G99" s="243">
        <v>195</v>
      </c>
      <c r="H99" s="203">
        <v>194</v>
      </c>
      <c r="I99" s="5">
        <f t="shared" si="59"/>
        <v>1</v>
      </c>
      <c r="J99" s="203">
        <v>11</v>
      </c>
      <c r="K99" s="203">
        <v>206</v>
      </c>
      <c r="L99" s="203">
        <v>90</v>
      </c>
      <c r="M99" s="5">
        <f t="shared" si="78"/>
        <v>2</v>
      </c>
      <c r="N99" s="203">
        <v>332</v>
      </c>
      <c r="O99" s="5">
        <f t="shared" si="70"/>
        <v>1</v>
      </c>
      <c r="P99" s="203">
        <v>324</v>
      </c>
      <c r="Q99" s="145" t="s">
        <v>210</v>
      </c>
      <c r="R99" s="179"/>
      <c r="S99" s="5">
        <f t="shared" si="82"/>
        <v>0</v>
      </c>
      <c r="T99" s="179"/>
      <c r="U99" s="5">
        <f t="shared" si="61"/>
        <v>0</v>
      </c>
      <c r="V99" s="203">
        <v>7272</v>
      </c>
      <c r="W99" s="6">
        <f t="shared" si="62"/>
        <v>3.45</v>
      </c>
      <c r="X99" s="5">
        <f>IF(V99/(H99-E99)/13&gt;=5/2,1,0)</f>
        <v>1</v>
      </c>
      <c r="Y99" s="203">
        <v>3255</v>
      </c>
      <c r="Z99" s="5">
        <f t="shared" si="72"/>
        <v>1</v>
      </c>
      <c r="AA99" s="203">
        <v>97</v>
      </c>
      <c r="AB99" s="5">
        <f t="shared" si="63"/>
        <v>2</v>
      </c>
      <c r="AC99" s="203">
        <v>81</v>
      </c>
      <c r="AD99" s="5">
        <f t="shared" si="71"/>
        <v>1</v>
      </c>
      <c r="AE99" s="203">
        <v>1243</v>
      </c>
      <c r="AF99" s="6">
        <f t="shared" si="64"/>
        <v>6.0339805825242721</v>
      </c>
      <c r="AG99" s="5">
        <f t="shared" si="65"/>
        <v>2</v>
      </c>
      <c r="AH99" s="203">
        <v>33</v>
      </c>
      <c r="AI99" s="7">
        <f t="shared" si="83"/>
        <v>0.17010309278350516</v>
      </c>
      <c r="AJ99" s="5">
        <f t="shared" si="79"/>
        <v>0</v>
      </c>
      <c r="AK99" s="203">
        <v>333</v>
      </c>
      <c r="AL99" s="7">
        <f t="shared" si="67"/>
        <v>15.857142857142858</v>
      </c>
      <c r="AM99" s="5">
        <f t="shared" si="68"/>
        <v>2</v>
      </c>
      <c r="AN99" s="107">
        <f t="shared" si="69"/>
        <v>13</v>
      </c>
      <c r="AO99" s="108">
        <f t="shared" si="81"/>
        <v>72</v>
      </c>
      <c r="AP99" s="104" t="str">
        <f t="shared" si="75"/>
        <v>нет</v>
      </c>
      <c r="AQ99" s="104" t="str">
        <f t="shared" si="76"/>
        <v>нет</v>
      </c>
      <c r="AR99" s="104" t="str">
        <f t="shared" si="77"/>
        <v>нет</v>
      </c>
    </row>
    <row r="100" spans="1:46" ht="30" customHeight="1">
      <c r="A100" s="12">
        <v>128</v>
      </c>
      <c r="B100" s="216" t="s">
        <v>100</v>
      </c>
      <c r="C100" s="203">
        <v>71</v>
      </c>
      <c r="D100" s="79">
        <v>37</v>
      </c>
      <c r="E100" s="79">
        <v>0</v>
      </c>
      <c r="F100" s="79">
        <v>1144</v>
      </c>
      <c r="G100" s="243">
        <v>1149</v>
      </c>
      <c r="H100" s="203">
        <v>1153</v>
      </c>
      <c r="I100" s="5">
        <f t="shared" ref="I100:I131" si="84">IF(ABS((H100-G100)/G100)&lt;=0.1,1,0)</f>
        <v>1</v>
      </c>
      <c r="J100" s="203">
        <v>37</v>
      </c>
      <c r="K100" s="203">
        <v>976</v>
      </c>
      <c r="L100" s="203">
        <v>76</v>
      </c>
      <c r="M100" s="5">
        <f t="shared" si="78"/>
        <v>0</v>
      </c>
      <c r="N100" s="203">
        <v>654</v>
      </c>
      <c r="O100" s="5">
        <f t="shared" si="70"/>
        <v>1</v>
      </c>
      <c r="P100" s="203">
        <v>1178</v>
      </c>
      <c r="Q100" s="187" t="s">
        <v>211</v>
      </c>
      <c r="R100" s="179"/>
      <c r="S100" s="5">
        <f t="shared" si="82"/>
        <v>0</v>
      </c>
      <c r="T100" s="179"/>
      <c r="U100" s="5">
        <f t="shared" ref="U100:U131" si="85">IF(T100&gt;=90,2,IF(T100&gt;=80,1,0))</f>
        <v>0</v>
      </c>
      <c r="V100" s="203">
        <v>19825</v>
      </c>
      <c r="W100" s="6">
        <f t="shared" ref="W100:W131" si="86">ROUND($V100/($H100-$E100)/13,2)</f>
        <v>1.32</v>
      </c>
      <c r="X100" s="39">
        <f>IF(V100/(H100-E100)/13&gt;=5/3,1,0)</f>
        <v>0</v>
      </c>
      <c r="Y100" s="203">
        <v>8041</v>
      </c>
      <c r="Z100" s="5">
        <f t="shared" si="72"/>
        <v>1</v>
      </c>
      <c r="AA100" s="203">
        <v>93</v>
      </c>
      <c r="AB100" s="5">
        <f t="shared" ref="AB100:AB131" si="87">IF(AA100&gt;=90,2,IF(AA100&gt;=80,1,0))</f>
        <v>2</v>
      </c>
      <c r="AC100" s="203">
        <v>83</v>
      </c>
      <c r="AD100" s="5">
        <f t="shared" si="71"/>
        <v>1</v>
      </c>
      <c r="AE100" s="203">
        <v>8679</v>
      </c>
      <c r="AF100" s="6">
        <f t="shared" ref="AF100:AF131" si="88">AE100/K100</f>
        <v>8.8924180327868854</v>
      </c>
      <c r="AG100" s="5">
        <f t="shared" ref="AG100:AG131" si="89">IF(AF100&gt;12,3,IF(AF100&gt;4,2,IF(AF100&gt;1,1,0)))</f>
        <v>2</v>
      </c>
      <c r="AH100" s="203">
        <v>10057</v>
      </c>
      <c r="AI100" s="7">
        <f t="shared" si="83"/>
        <v>8.7224631396357335</v>
      </c>
      <c r="AJ100" s="5">
        <f t="shared" si="79"/>
        <v>2</v>
      </c>
      <c r="AK100" s="203">
        <v>3478</v>
      </c>
      <c r="AL100" s="7">
        <f t="shared" ref="AL100:AL131" si="90">AK100/C100</f>
        <v>48.985915492957744</v>
      </c>
      <c r="AM100" s="5">
        <f t="shared" ref="AM100:AM131" si="91">IF(AL100&gt;23,3,IF(AL100&gt;12,2,IF(AL100&gt;4,1,0)))</f>
        <v>3</v>
      </c>
      <c r="AN100" s="107">
        <f t="shared" ref="AN100:AN131" si="92">I100+M100+O100+S100+U100+X100+Z100+AB100+AD100+AG100+AJ100+AM100</f>
        <v>13</v>
      </c>
      <c r="AO100" s="108">
        <f t="shared" si="81"/>
        <v>72</v>
      </c>
      <c r="AP100" s="104" t="str">
        <f t="shared" si="75"/>
        <v>нет</v>
      </c>
      <c r="AQ100" s="104" t="str">
        <f t="shared" si="76"/>
        <v>нет</v>
      </c>
      <c r="AR100" s="104" t="str">
        <f t="shared" si="77"/>
        <v>нет</v>
      </c>
    </row>
    <row r="101" spans="1:46" ht="30" customHeight="1">
      <c r="A101" s="12">
        <v>151</v>
      </c>
      <c r="B101" s="41" t="s">
        <v>73</v>
      </c>
      <c r="C101" s="185">
        <v>75</v>
      </c>
      <c r="D101" s="79">
        <v>34</v>
      </c>
      <c r="E101" s="79">
        <v>207</v>
      </c>
      <c r="F101" s="79">
        <v>811</v>
      </c>
      <c r="G101" s="241">
        <v>812</v>
      </c>
      <c r="H101" s="185">
        <v>817</v>
      </c>
      <c r="I101" s="5">
        <f t="shared" si="84"/>
        <v>1</v>
      </c>
      <c r="J101" s="185">
        <v>37</v>
      </c>
      <c r="K101" s="185">
        <v>1023</v>
      </c>
      <c r="L101" s="185">
        <v>99</v>
      </c>
      <c r="M101" s="5">
        <f t="shared" si="78"/>
        <v>2</v>
      </c>
      <c r="N101" s="185">
        <v>641</v>
      </c>
      <c r="O101" s="5">
        <f t="shared" si="70"/>
        <v>1</v>
      </c>
      <c r="P101" s="185">
        <v>983</v>
      </c>
      <c r="Q101" s="252" t="s">
        <v>210</v>
      </c>
      <c r="R101" s="185"/>
      <c r="S101" s="5">
        <f t="shared" si="82"/>
        <v>0</v>
      </c>
      <c r="T101" s="185"/>
      <c r="U101" s="5">
        <f t="shared" si="85"/>
        <v>0</v>
      </c>
      <c r="V101" s="185">
        <v>27989</v>
      </c>
      <c r="W101" s="6">
        <f t="shared" si="86"/>
        <v>3.53</v>
      </c>
      <c r="X101" s="5">
        <f>IF(V101/(H101-E101)/13&gt;=2.5,1,0)</f>
        <v>1</v>
      </c>
      <c r="Y101" s="185">
        <v>9581</v>
      </c>
      <c r="Z101" s="5">
        <f t="shared" si="72"/>
        <v>1</v>
      </c>
      <c r="AA101" s="185">
        <v>95</v>
      </c>
      <c r="AB101" s="5">
        <f t="shared" si="87"/>
        <v>2</v>
      </c>
      <c r="AC101" s="185">
        <v>88</v>
      </c>
      <c r="AD101" s="5">
        <f t="shared" si="71"/>
        <v>1</v>
      </c>
      <c r="AE101" s="185">
        <v>3941</v>
      </c>
      <c r="AF101" s="6">
        <f t="shared" si="88"/>
        <v>3.8523949169110461</v>
      </c>
      <c r="AG101" s="5">
        <f t="shared" si="89"/>
        <v>1</v>
      </c>
      <c r="AH101" s="185">
        <v>2507</v>
      </c>
      <c r="AI101" s="7">
        <f t="shared" si="83"/>
        <v>3.0685434516523866</v>
      </c>
      <c r="AJ101" s="5">
        <f t="shared" si="79"/>
        <v>1</v>
      </c>
      <c r="AK101" s="185">
        <v>1580</v>
      </c>
      <c r="AL101" s="7">
        <f t="shared" si="90"/>
        <v>21.066666666666666</v>
      </c>
      <c r="AM101" s="5">
        <f t="shared" si="91"/>
        <v>2</v>
      </c>
      <c r="AN101" s="107">
        <f t="shared" si="92"/>
        <v>13</v>
      </c>
      <c r="AO101" s="107">
        <f t="shared" si="81"/>
        <v>72</v>
      </c>
      <c r="AP101" s="104" t="str">
        <f t="shared" si="75"/>
        <v>нет</v>
      </c>
      <c r="AQ101" s="104" t="str">
        <f t="shared" si="76"/>
        <v>нет</v>
      </c>
      <c r="AR101" s="104" t="str">
        <f t="shared" si="77"/>
        <v>нет</v>
      </c>
    </row>
    <row r="102" spans="1:46" ht="30" customHeight="1">
      <c r="A102" s="12">
        <v>152</v>
      </c>
      <c r="B102" s="41" t="s">
        <v>81</v>
      </c>
      <c r="C102" s="185">
        <v>30</v>
      </c>
      <c r="D102" s="79">
        <v>11</v>
      </c>
      <c r="E102" s="79">
        <v>30</v>
      </c>
      <c r="F102" s="79">
        <v>136</v>
      </c>
      <c r="G102" s="241">
        <v>135</v>
      </c>
      <c r="H102" s="185">
        <v>136</v>
      </c>
      <c r="I102" s="5">
        <f t="shared" si="84"/>
        <v>1</v>
      </c>
      <c r="J102" s="185">
        <v>13</v>
      </c>
      <c r="K102" s="185">
        <v>138</v>
      </c>
      <c r="L102" s="185">
        <v>100</v>
      </c>
      <c r="M102" s="5">
        <f t="shared" si="78"/>
        <v>2</v>
      </c>
      <c r="N102" s="185">
        <v>223</v>
      </c>
      <c r="O102" s="5">
        <f t="shared" si="70"/>
        <v>1</v>
      </c>
      <c r="P102" s="185">
        <v>316</v>
      </c>
      <c r="Q102" s="144" t="s">
        <v>210</v>
      </c>
      <c r="R102" s="185"/>
      <c r="S102" s="5">
        <f t="shared" si="82"/>
        <v>0</v>
      </c>
      <c r="T102" s="185"/>
      <c r="U102" s="5">
        <f t="shared" si="85"/>
        <v>0</v>
      </c>
      <c r="V102" s="185">
        <v>7200</v>
      </c>
      <c r="W102" s="6">
        <f t="shared" si="86"/>
        <v>5.22</v>
      </c>
      <c r="X102" s="5">
        <f>IF(V102/(H102-E102)/13&gt;=2.5,1,0)</f>
        <v>1</v>
      </c>
      <c r="Y102" s="185">
        <v>854</v>
      </c>
      <c r="Z102" s="5">
        <f t="shared" si="72"/>
        <v>1</v>
      </c>
      <c r="AA102" s="185">
        <v>94</v>
      </c>
      <c r="AB102" s="5">
        <f t="shared" si="87"/>
        <v>2</v>
      </c>
      <c r="AC102" s="185">
        <v>85</v>
      </c>
      <c r="AD102" s="5">
        <f t="shared" si="71"/>
        <v>1</v>
      </c>
      <c r="AE102" s="185">
        <v>402</v>
      </c>
      <c r="AF102" s="6">
        <f t="shared" si="88"/>
        <v>2.9130434782608696</v>
      </c>
      <c r="AG102" s="5">
        <f t="shared" si="89"/>
        <v>1</v>
      </c>
      <c r="AH102" s="185">
        <v>252</v>
      </c>
      <c r="AI102" s="7">
        <f t="shared" si="83"/>
        <v>1.8529411764705883</v>
      </c>
      <c r="AJ102" s="5">
        <f t="shared" si="79"/>
        <v>1</v>
      </c>
      <c r="AK102" s="185">
        <v>469</v>
      </c>
      <c r="AL102" s="7">
        <f t="shared" si="90"/>
        <v>15.633333333333333</v>
      </c>
      <c r="AM102" s="5">
        <f t="shared" si="91"/>
        <v>2</v>
      </c>
      <c r="AN102" s="107">
        <f t="shared" si="92"/>
        <v>13</v>
      </c>
      <c r="AO102" s="107">
        <f t="shared" si="81"/>
        <v>72</v>
      </c>
      <c r="AP102" s="104" t="str">
        <f t="shared" si="75"/>
        <v>нет</v>
      </c>
      <c r="AQ102" s="104" t="str">
        <f t="shared" si="76"/>
        <v>нет</v>
      </c>
      <c r="AR102" s="104" t="str">
        <f t="shared" si="77"/>
        <v>нет</v>
      </c>
    </row>
    <row r="103" spans="1:46" ht="30" customHeight="1">
      <c r="A103" s="12">
        <v>153</v>
      </c>
      <c r="B103" s="41" t="s">
        <v>83</v>
      </c>
      <c r="C103" s="185">
        <v>22</v>
      </c>
      <c r="D103" s="79">
        <v>9</v>
      </c>
      <c r="E103" s="79">
        <v>7</v>
      </c>
      <c r="F103" s="79">
        <v>30</v>
      </c>
      <c r="G103" s="241">
        <v>30</v>
      </c>
      <c r="H103" s="185">
        <v>31</v>
      </c>
      <c r="I103" s="5">
        <f t="shared" si="84"/>
        <v>1</v>
      </c>
      <c r="J103" s="185">
        <v>12</v>
      </c>
      <c r="K103" s="185">
        <v>34</v>
      </c>
      <c r="L103" s="185">
        <v>94</v>
      </c>
      <c r="M103" s="5">
        <f t="shared" si="78"/>
        <v>2</v>
      </c>
      <c r="N103" s="185">
        <v>206</v>
      </c>
      <c r="O103" s="5">
        <f t="shared" si="70"/>
        <v>1</v>
      </c>
      <c r="P103" s="185">
        <v>343</v>
      </c>
      <c r="Q103" s="144" t="s">
        <v>210</v>
      </c>
      <c r="R103" s="185"/>
      <c r="S103" s="5">
        <f t="shared" si="82"/>
        <v>0</v>
      </c>
      <c r="T103" s="185"/>
      <c r="U103" s="5">
        <f t="shared" si="85"/>
        <v>0</v>
      </c>
      <c r="V103" s="185">
        <v>2622</v>
      </c>
      <c r="W103" s="6">
        <f t="shared" si="86"/>
        <v>8.4</v>
      </c>
      <c r="X103" s="5">
        <f>IF(V103/(H103-E103)/13&gt;=2.5,1,0)</f>
        <v>1</v>
      </c>
      <c r="Y103" s="185">
        <v>475</v>
      </c>
      <c r="Z103" s="5">
        <f t="shared" si="72"/>
        <v>1</v>
      </c>
      <c r="AA103" s="185">
        <v>92</v>
      </c>
      <c r="AB103" s="5">
        <f t="shared" si="87"/>
        <v>2</v>
      </c>
      <c r="AC103" s="185">
        <v>83</v>
      </c>
      <c r="AD103" s="5">
        <f t="shared" si="71"/>
        <v>1</v>
      </c>
      <c r="AE103" s="185">
        <v>0</v>
      </c>
      <c r="AF103" s="6">
        <f t="shared" si="88"/>
        <v>0</v>
      </c>
      <c r="AG103" s="5">
        <f t="shared" si="89"/>
        <v>0</v>
      </c>
      <c r="AH103" s="185">
        <v>113</v>
      </c>
      <c r="AI103" s="7">
        <f t="shared" si="83"/>
        <v>3.6451612903225805</v>
      </c>
      <c r="AJ103" s="5">
        <f t="shared" si="79"/>
        <v>1</v>
      </c>
      <c r="AK103" s="185">
        <v>616</v>
      </c>
      <c r="AL103" s="7">
        <f t="shared" si="90"/>
        <v>28</v>
      </c>
      <c r="AM103" s="5">
        <f t="shared" si="91"/>
        <v>3</v>
      </c>
      <c r="AN103" s="107">
        <f t="shared" si="92"/>
        <v>13</v>
      </c>
      <c r="AO103" s="107">
        <f t="shared" si="81"/>
        <v>72</v>
      </c>
      <c r="AP103" s="104" t="str">
        <f t="shared" si="75"/>
        <v>нет</v>
      </c>
      <c r="AQ103" s="104" t="str">
        <f t="shared" si="76"/>
        <v>нет</v>
      </c>
      <c r="AR103" s="104" t="str">
        <f t="shared" si="77"/>
        <v>нет</v>
      </c>
      <c r="AT103" s="72" t="s">
        <v>114</v>
      </c>
    </row>
    <row r="104" spans="1:46" ht="30" customHeight="1">
      <c r="A104" s="12">
        <v>68</v>
      </c>
      <c r="B104" s="17" t="s">
        <v>46</v>
      </c>
      <c r="C104" s="185">
        <v>14</v>
      </c>
      <c r="D104" s="79">
        <v>6</v>
      </c>
      <c r="E104" s="79">
        <v>0</v>
      </c>
      <c r="F104" s="79">
        <v>99</v>
      </c>
      <c r="G104" s="86">
        <v>106</v>
      </c>
      <c r="H104" s="185">
        <v>108</v>
      </c>
      <c r="I104" s="5">
        <f t="shared" si="84"/>
        <v>1</v>
      </c>
      <c r="J104" s="185">
        <v>6</v>
      </c>
      <c r="K104" s="185">
        <v>79</v>
      </c>
      <c r="L104" s="185">
        <v>59</v>
      </c>
      <c r="M104" s="152">
        <f t="shared" si="78"/>
        <v>0</v>
      </c>
      <c r="N104" s="185">
        <v>82</v>
      </c>
      <c r="O104" s="5">
        <f t="shared" si="70"/>
        <v>1</v>
      </c>
      <c r="P104" s="185">
        <v>167</v>
      </c>
      <c r="Q104" s="97" t="s">
        <v>212</v>
      </c>
      <c r="R104" s="185"/>
      <c r="S104" s="5">
        <f t="shared" si="82"/>
        <v>0</v>
      </c>
      <c r="T104" s="185"/>
      <c r="U104" s="5">
        <f t="shared" si="85"/>
        <v>0</v>
      </c>
      <c r="V104" s="185">
        <v>1280</v>
      </c>
      <c r="W104" s="6">
        <f t="shared" si="86"/>
        <v>0.91</v>
      </c>
      <c r="X104" s="94">
        <f>IF(V104/(H104-E104)/13&gt;=1.5,1,0)</f>
        <v>0</v>
      </c>
      <c r="Y104" s="185">
        <v>1773</v>
      </c>
      <c r="Z104" s="5">
        <f t="shared" si="72"/>
        <v>1</v>
      </c>
      <c r="AA104" s="185">
        <v>100</v>
      </c>
      <c r="AB104" s="5">
        <f t="shared" si="87"/>
        <v>2</v>
      </c>
      <c r="AC104" s="185">
        <v>100</v>
      </c>
      <c r="AD104" s="5">
        <f t="shared" si="71"/>
        <v>2</v>
      </c>
      <c r="AE104" s="185">
        <v>0</v>
      </c>
      <c r="AF104" s="6">
        <f t="shared" si="88"/>
        <v>0</v>
      </c>
      <c r="AG104" s="152">
        <f t="shared" si="89"/>
        <v>0</v>
      </c>
      <c r="AH104" s="185">
        <v>35</v>
      </c>
      <c r="AI104" s="7">
        <f>ROUND(AH104/H104,0)</f>
        <v>0</v>
      </c>
      <c r="AJ104" s="5">
        <f t="shared" si="79"/>
        <v>0</v>
      </c>
      <c r="AK104" s="185">
        <v>298</v>
      </c>
      <c r="AL104" s="7">
        <f t="shared" si="90"/>
        <v>21.285714285714285</v>
      </c>
      <c r="AM104" s="5">
        <f t="shared" si="91"/>
        <v>2</v>
      </c>
      <c r="AN104" s="107">
        <f t="shared" si="92"/>
        <v>9</v>
      </c>
      <c r="AO104" s="109">
        <f>ROUND(AN104/($AN$2-$M$2-$AG$2)*100,0)</f>
        <v>69</v>
      </c>
      <c r="AP104" s="104" t="str">
        <f t="shared" si="75"/>
        <v>нет</v>
      </c>
      <c r="AQ104" s="104" t="str">
        <f t="shared" si="76"/>
        <v>нет</v>
      </c>
      <c r="AR104" s="104" t="str">
        <f t="shared" si="77"/>
        <v>нет</v>
      </c>
    </row>
    <row r="105" spans="1:46" ht="30" customHeight="1">
      <c r="A105" s="12">
        <v>6</v>
      </c>
      <c r="B105" s="123" t="s">
        <v>64</v>
      </c>
      <c r="C105" s="227" t="s">
        <v>239</v>
      </c>
      <c r="D105" s="142">
        <v>11</v>
      </c>
      <c r="E105" s="142">
        <v>18</v>
      </c>
      <c r="F105" s="142">
        <v>84</v>
      </c>
      <c r="G105" s="239">
        <v>84</v>
      </c>
      <c r="H105" s="227" t="s">
        <v>246</v>
      </c>
      <c r="I105" s="126">
        <f t="shared" si="84"/>
        <v>1</v>
      </c>
      <c r="J105" s="227">
        <v>11</v>
      </c>
      <c r="K105" s="227" t="s">
        <v>252</v>
      </c>
      <c r="L105" s="227" t="s">
        <v>258</v>
      </c>
      <c r="M105" s="126">
        <f t="shared" si="78"/>
        <v>2</v>
      </c>
      <c r="N105" s="227" t="s">
        <v>265</v>
      </c>
      <c r="O105" s="126">
        <f t="shared" si="70"/>
        <v>0</v>
      </c>
      <c r="P105" s="227" t="s">
        <v>272</v>
      </c>
      <c r="Q105" s="227" t="s">
        <v>210</v>
      </c>
      <c r="R105" s="227"/>
      <c r="S105" s="126">
        <f t="shared" si="82"/>
        <v>0</v>
      </c>
      <c r="T105" s="227"/>
      <c r="U105" s="126">
        <f t="shared" si="85"/>
        <v>0</v>
      </c>
      <c r="V105" s="230" t="s">
        <v>279</v>
      </c>
      <c r="W105" s="257">
        <f t="shared" si="86"/>
        <v>4.01</v>
      </c>
      <c r="X105" s="126">
        <f t="shared" ref="X105:X110" si="93">IF(V105/(H105-E105)/13&gt;=2.5,1,0)</f>
        <v>1</v>
      </c>
      <c r="Y105" s="227" t="s">
        <v>285</v>
      </c>
      <c r="Z105" s="126">
        <f t="shared" ref="Z105:Z136" si="94">IF(Y105/H105&gt;=6,1,0)</f>
        <v>1</v>
      </c>
      <c r="AA105" s="227" t="s">
        <v>266</v>
      </c>
      <c r="AB105" s="126">
        <f t="shared" si="87"/>
        <v>2</v>
      </c>
      <c r="AC105" s="227" t="s">
        <v>293</v>
      </c>
      <c r="AD105" s="126">
        <f t="shared" si="71"/>
        <v>2</v>
      </c>
      <c r="AE105" s="227" t="s">
        <v>299</v>
      </c>
      <c r="AF105" s="257">
        <f t="shared" si="88"/>
        <v>1.7241379310344827E-2</v>
      </c>
      <c r="AG105" s="126">
        <f t="shared" si="89"/>
        <v>0</v>
      </c>
      <c r="AH105" s="227" t="s">
        <v>304</v>
      </c>
      <c r="AI105" s="258">
        <f>AH105/H105</f>
        <v>1.6904761904761905</v>
      </c>
      <c r="AJ105" s="126">
        <f t="shared" si="79"/>
        <v>1</v>
      </c>
      <c r="AK105" s="227" t="s">
        <v>311</v>
      </c>
      <c r="AL105" s="258">
        <f t="shared" si="90"/>
        <v>15.294117647058824</v>
      </c>
      <c r="AM105" s="126">
        <f t="shared" si="91"/>
        <v>2</v>
      </c>
      <c r="AN105" s="150">
        <f t="shared" si="92"/>
        <v>12</v>
      </c>
      <c r="AO105" s="150">
        <f t="shared" ref="AO105:AO120" si="95">ROUND(AN105/$AN$2*100,0)</f>
        <v>67</v>
      </c>
      <c r="AP105" s="104" t="str">
        <f t="shared" ref="AP105:AP140" si="96">IF(AND(OR($B$3="октябрь",$B$3="декабрь",$B$3="март",$B$3="май"),Q105="четверть"),"выставляются","нет")</f>
        <v>нет</v>
      </c>
      <c r="AQ105" s="104" t="str">
        <f t="shared" ref="AQ105:AQ140" si="97">IF(AND(OR($B$3="ноябрь",$B$3="февраль",$B$3="май"),$Q105="триместр"),"выставляются","нет")</f>
        <v>нет</v>
      </c>
      <c r="AR105" s="104" t="str">
        <f t="shared" ref="AR105:AR140" si="98">IF(AND(OR($B$3="декабрь",$B$3="май"),$Q105="полугодие"),"выставляются","нет")</f>
        <v>нет</v>
      </c>
    </row>
    <row r="106" spans="1:46" ht="30" customHeight="1">
      <c r="A106" s="12">
        <v>9</v>
      </c>
      <c r="B106" s="34" t="s">
        <v>71</v>
      </c>
      <c r="C106" s="227" t="s">
        <v>235</v>
      </c>
      <c r="D106" s="79">
        <v>9</v>
      </c>
      <c r="E106" s="79">
        <v>4</v>
      </c>
      <c r="F106" s="79">
        <v>17</v>
      </c>
      <c r="G106" s="239">
        <v>17</v>
      </c>
      <c r="H106" s="227" t="s">
        <v>239</v>
      </c>
      <c r="I106" s="5">
        <f t="shared" si="84"/>
        <v>1</v>
      </c>
      <c r="J106" s="227" t="s">
        <v>314</v>
      </c>
      <c r="K106" s="227" t="s">
        <v>314</v>
      </c>
      <c r="L106" s="227" t="s">
        <v>317</v>
      </c>
      <c r="M106" s="5">
        <f t="shared" si="78"/>
        <v>2</v>
      </c>
      <c r="N106" s="227" t="s">
        <v>320</v>
      </c>
      <c r="O106" s="5">
        <f t="shared" si="70"/>
        <v>1</v>
      </c>
      <c r="P106" s="227" t="s">
        <v>323</v>
      </c>
      <c r="Q106" s="249" t="s">
        <v>210</v>
      </c>
      <c r="R106" s="227"/>
      <c r="S106" s="5">
        <f t="shared" si="82"/>
        <v>0</v>
      </c>
      <c r="T106" s="227"/>
      <c r="U106" s="5">
        <f t="shared" si="85"/>
        <v>0</v>
      </c>
      <c r="V106" s="230" t="s">
        <v>326</v>
      </c>
      <c r="W106" s="6">
        <f t="shared" si="86"/>
        <v>4.5</v>
      </c>
      <c r="X106" s="5">
        <f t="shared" si="93"/>
        <v>1</v>
      </c>
      <c r="Y106" s="230" t="s">
        <v>328</v>
      </c>
      <c r="Z106" s="5">
        <f t="shared" si="94"/>
        <v>1</v>
      </c>
      <c r="AA106" s="227" t="s">
        <v>258</v>
      </c>
      <c r="AB106" s="5">
        <f t="shared" si="87"/>
        <v>2</v>
      </c>
      <c r="AC106" s="227" t="s">
        <v>330</v>
      </c>
      <c r="AD106" s="5">
        <f t="shared" si="71"/>
        <v>2</v>
      </c>
      <c r="AE106" s="227" t="s">
        <v>273</v>
      </c>
      <c r="AF106" s="6">
        <f t="shared" si="88"/>
        <v>0</v>
      </c>
      <c r="AG106" s="5">
        <f t="shared" si="89"/>
        <v>0</v>
      </c>
      <c r="AH106" s="227" t="s">
        <v>273</v>
      </c>
      <c r="AI106" s="7">
        <f>ROUND(AH106/H106,0)</f>
        <v>0</v>
      </c>
      <c r="AJ106" s="5">
        <f t="shared" si="79"/>
        <v>0</v>
      </c>
      <c r="AK106" s="227" t="s">
        <v>334</v>
      </c>
      <c r="AL106" s="7">
        <f t="shared" si="90"/>
        <v>17</v>
      </c>
      <c r="AM106" s="5">
        <f t="shared" si="91"/>
        <v>2</v>
      </c>
      <c r="AN106" s="107">
        <f t="shared" si="92"/>
        <v>12</v>
      </c>
      <c r="AO106" s="107">
        <f t="shared" si="95"/>
        <v>67</v>
      </c>
      <c r="AP106" s="104" t="str">
        <f t="shared" si="96"/>
        <v>нет</v>
      </c>
      <c r="AQ106" s="104" t="str">
        <f t="shared" si="97"/>
        <v>нет</v>
      </c>
      <c r="AR106" s="104" t="str">
        <f t="shared" si="98"/>
        <v>нет</v>
      </c>
    </row>
    <row r="107" spans="1:46" ht="30" customHeight="1">
      <c r="A107" s="12">
        <v>21</v>
      </c>
      <c r="B107" s="17" t="s">
        <v>183</v>
      </c>
      <c r="C107" s="227" t="s">
        <v>234</v>
      </c>
      <c r="D107" s="79">
        <v>11</v>
      </c>
      <c r="E107" s="79">
        <v>14</v>
      </c>
      <c r="F107" s="79">
        <v>76</v>
      </c>
      <c r="G107" s="239">
        <v>76</v>
      </c>
      <c r="H107" s="227" t="s">
        <v>338</v>
      </c>
      <c r="I107" s="5">
        <f t="shared" si="84"/>
        <v>1</v>
      </c>
      <c r="J107" s="227" t="s">
        <v>235</v>
      </c>
      <c r="K107" s="227" t="s">
        <v>344</v>
      </c>
      <c r="L107" s="227" t="s">
        <v>256</v>
      </c>
      <c r="M107" s="5">
        <f t="shared" si="78"/>
        <v>2</v>
      </c>
      <c r="N107" s="227" t="s">
        <v>351</v>
      </c>
      <c r="O107" s="5">
        <f t="shared" si="70"/>
        <v>1</v>
      </c>
      <c r="P107" s="227" t="s">
        <v>357</v>
      </c>
      <c r="Q107" s="251" t="s">
        <v>210</v>
      </c>
      <c r="R107" s="227"/>
      <c r="S107" s="5">
        <f t="shared" si="82"/>
        <v>0</v>
      </c>
      <c r="T107" s="227"/>
      <c r="U107" s="5">
        <f t="shared" si="85"/>
        <v>0</v>
      </c>
      <c r="V107" s="230" t="s">
        <v>362</v>
      </c>
      <c r="W107" s="6">
        <f t="shared" si="86"/>
        <v>6.8</v>
      </c>
      <c r="X107" s="5">
        <f t="shared" si="93"/>
        <v>1</v>
      </c>
      <c r="Y107" s="230" t="s">
        <v>368</v>
      </c>
      <c r="Z107" s="5">
        <f t="shared" si="94"/>
        <v>1</v>
      </c>
      <c r="AA107" s="227" t="s">
        <v>374</v>
      </c>
      <c r="AB107" s="5">
        <f t="shared" si="87"/>
        <v>2</v>
      </c>
      <c r="AC107" s="227" t="s">
        <v>254</v>
      </c>
      <c r="AD107" s="5">
        <f t="shared" si="71"/>
        <v>2</v>
      </c>
      <c r="AE107" s="230" t="s">
        <v>374</v>
      </c>
      <c r="AF107" s="6">
        <f t="shared" si="88"/>
        <v>0.91509433962264153</v>
      </c>
      <c r="AG107" s="5">
        <f t="shared" si="89"/>
        <v>0</v>
      </c>
      <c r="AH107" s="230" t="s">
        <v>380</v>
      </c>
      <c r="AI107" s="7">
        <f t="shared" ref="AI107:AI123" si="99">AH107/H107</f>
        <v>0.18181818181818182</v>
      </c>
      <c r="AJ107" s="5">
        <f t="shared" si="79"/>
        <v>0</v>
      </c>
      <c r="AK107" s="230" t="s">
        <v>385</v>
      </c>
      <c r="AL107" s="7">
        <f t="shared" si="90"/>
        <v>22.857142857142858</v>
      </c>
      <c r="AM107" s="5">
        <f t="shared" si="91"/>
        <v>2</v>
      </c>
      <c r="AN107" s="107">
        <f t="shared" si="92"/>
        <v>12</v>
      </c>
      <c r="AO107" s="107">
        <f t="shared" si="95"/>
        <v>67</v>
      </c>
      <c r="AP107" s="104" t="str">
        <f t="shared" si="96"/>
        <v>нет</v>
      </c>
      <c r="AQ107" s="104" t="str">
        <f t="shared" si="97"/>
        <v>нет</v>
      </c>
      <c r="AR107" s="104" t="str">
        <f t="shared" si="98"/>
        <v>нет</v>
      </c>
    </row>
    <row r="108" spans="1:46" ht="30" customHeight="1">
      <c r="A108" s="12">
        <v>32</v>
      </c>
      <c r="B108" s="17" t="s">
        <v>54</v>
      </c>
      <c r="C108" s="230" t="s">
        <v>395</v>
      </c>
      <c r="D108" s="80">
        <v>12</v>
      </c>
      <c r="E108" s="80">
        <v>50</v>
      </c>
      <c r="F108" s="80">
        <v>264</v>
      </c>
      <c r="G108" s="239">
        <v>264</v>
      </c>
      <c r="H108" s="230" t="s">
        <v>323</v>
      </c>
      <c r="I108" s="5">
        <f t="shared" si="84"/>
        <v>1</v>
      </c>
      <c r="J108" s="230" t="s">
        <v>293</v>
      </c>
      <c r="K108" s="230" t="s">
        <v>414</v>
      </c>
      <c r="L108" s="230" t="s">
        <v>257</v>
      </c>
      <c r="M108" s="5">
        <f t="shared" si="78"/>
        <v>2</v>
      </c>
      <c r="N108" s="230" t="s">
        <v>428</v>
      </c>
      <c r="O108" s="5">
        <f t="shared" si="70"/>
        <v>1</v>
      </c>
      <c r="P108" s="230" t="s">
        <v>439</v>
      </c>
      <c r="Q108" s="227" t="s">
        <v>210</v>
      </c>
      <c r="R108" s="227"/>
      <c r="S108" s="5">
        <f t="shared" si="82"/>
        <v>0</v>
      </c>
      <c r="T108" s="227"/>
      <c r="U108" s="5">
        <f t="shared" si="85"/>
        <v>0</v>
      </c>
      <c r="V108" s="230" t="s">
        <v>449</v>
      </c>
      <c r="W108" s="6">
        <f t="shared" si="86"/>
        <v>3.31</v>
      </c>
      <c r="X108" s="5">
        <f t="shared" si="93"/>
        <v>1</v>
      </c>
      <c r="Y108" s="230" t="s">
        <v>461</v>
      </c>
      <c r="Z108" s="5">
        <f t="shared" si="94"/>
        <v>1</v>
      </c>
      <c r="AA108" s="230" t="s">
        <v>466</v>
      </c>
      <c r="AB108" s="5">
        <f t="shared" si="87"/>
        <v>2</v>
      </c>
      <c r="AC108" s="230" t="s">
        <v>472</v>
      </c>
      <c r="AD108" s="5">
        <f t="shared" si="71"/>
        <v>2</v>
      </c>
      <c r="AE108" s="230" t="s">
        <v>313</v>
      </c>
      <c r="AF108" s="6">
        <f t="shared" si="88"/>
        <v>3.7735849056603772E-2</v>
      </c>
      <c r="AG108" s="5">
        <f t="shared" si="89"/>
        <v>0</v>
      </c>
      <c r="AH108" s="230" t="s">
        <v>488</v>
      </c>
      <c r="AI108" s="7">
        <f t="shared" si="99"/>
        <v>1.7045454545454546</v>
      </c>
      <c r="AJ108" s="5">
        <f t="shared" si="79"/>
        <v>1</v>
      </c>
      <c r="AK108" s="230" t="s">
        <v>357</v>
      </c>
      <c r="AL108" s="7">
        <f t="shared" si="90"/>
        <v>10.125</v>
      </c>
      <c r="AM108" s="5">
        <f t="shared" si="91"/>
        <v>1</v>
      </c>
      <c r="AN108" s="107">
        <f t="shared" si="92"/>
        <v>12</v>
      </c>
      <c r="AO108" s="107">
        <f t="shared" si="95"/>
        <v>67</v>
      </c>
      <c r="AP108" s="104" t="str">
        <f t="shared" si="96"/>
        <v>нет</v>
      </c>
      <c r="AQ108" s="104" t="str">
        <f t="shared" si="97"/>
        <v>нет</v>
      </c>
      <c r="AR108" s="104" t="str">
        <f t="shared" si="98"/>
        <v>нет</v>
      </c>
    </row>
    <row r="109" spans="1:46" ht="30" customHeight="1">
      <c r="A109" s="12">
        <v>36</v>
      </c>
      <c r="B109" s="17" t="s">
        <v>192</v>
      </c>
      <c r="C109" s="226" t="s">
        <v>235</v>
      </c>
      <c r="D109" s="79">
        <v>8</v>
      </c>
      <c r="E109" s="79">
        <v>5</v>
      </c>
      <c r="F109" s="79">
        <v>32</v>
      </c>
      <c r="G109" s="242">
        <v>32</v>
      </c>
      <c r="H109" s="226" t="s">
        <v>395</v>
      </c>
      <c r="I109" s="5">
        <f t="shared" si="84"/>
        <v>1</v>
      </c>
      <c r="J109" s="226" t="s">
        <v>314</v>
      </c>
      <c r="K109" s="226" t="s">
        <v>514</v>
      </c>
      <c r="L109" s="226" t="s">
        <v>291</v>
      </c>
      <c r="M109" s="5">
        <f t="shared" si="78"/>
        <v>2</v>
      </c>
      <c r="N109" s="226" t="s">
        <v>328</v>
      </c>
      <c r="O109" s="5">
        <f t="shared" si="70"/>
        <v>1</v>
      </c>
      <c r="P109" s="226" t="s">
        <v>520</v>
      </c>
      <c r="Q109" s="250" t="s">
        <v>210</v>
      </c>
      <c r="R109" s="226"/>
      <c r="S109" s="5">
        <f t="shared" si="82"/>
        <v>0</v>
      </c>
      <c r="T109" s="226"/>
      <c r="U109" s="5">
        <f t="shared" si="85"/>
        <v>0</v>
      </c>
      <c r="V109" s="226" t="s">
        <v>524</v>
      </c>
      <c r="W109" s="6">
        <f t="shared" si="86"/>
        <v>4.6100000000000003</v>
      </c>
      <c r="X109" s="5">
        <f t="shared" si="93"/>
        <v>1</v>
      </c>
      <c r="Y109" s="226" t="s">
        <v>527</v>
      </c>
      <c r="Z109" s="5">
        <f t="shared" si="94"/>
        <v>0</v>
      </c>
      <c r="AA109" s="226">
        <v>100</v>
      </c>
      <c r="AB109" s="5">
        <f t="shared" si="87"/>
        <v>2</v>
      </c>
      <c r="AC109" s="226">
        <v>100</v>
      </c>
      <c r="AD109" s="5">
        <f t="shared" si="71"/>
        <v>2</v>
      </c>
      <c r="AE109" s="226">
        <v>14</v>
      </c>
      <c r="AF109" s="6">
        <f t="shared" si="88"/>
        <v>0.32558139534883723</v>
      </c>
      <c r="AG109" s="5">
        <f t="shared" si="89"/>
        <v>0</v>
      </c>
      <c r="AH109" s="226">
        <v>227</v>
      </c>
      <c r="AI109" s="6">
        <f t="shared" si="99"/>
        <v>7.09375</v>
      </c>
      <c r="AJ109" s="5">
        <f t="shared" si="79"/>
        <v>2</v>
      </c>
      <c r="AK109" s="226">
        <v>143</v>
      </c>
      <c r="AL109" s="7">
        <f t="shared" si="90"/>
        <v>11</v>
      </c>
      <c r="AM109" s="5">
        <f t="shared" si="91"/>
        <v>1</v>
      </c>
      <c r="AN109" s="107">
        <f t="shared" si="92"/>
        <v>12</v>
      </c>
      <c r="AO109" s="107">
        <f t="shared" si="95"/>
        <v>67</v>
      </c>
      <c r="AP109" s="104" t="str">
        <f t="shared" si="96"/>
        <v>нет</v>
      </c>
      <c r="AQ109" s="104" t="str">
        <f t="shared" si="97"/>
        <v>нет</v>
      </c>
      <c r="AR109" s="104" t="str">
        <f t="shared" si="98"/>
        <v>нет</v>
      </c>
    </row>
    <row r="110" spans="1:46" s="8" customFormat="1" ht="30" customHeight="1">
      <c r="A110" s="12">
        <v>47</v>
      </c>
      <c r="B110" s="225" t="s">
        <v>199</v>
      </c>
      <c r="C110" s="184">
        <v>32</v>
      </c>
      <c r="D110" s="142">
        <v>13</v>
      </c>
      <c r="E110" s="142">
        <v>51</v>
      </c>
      <c r="F110" s="142">
        <v>297</v>
      </c>
      <c r="G110" s="242">
        <v>297</v>
      </c>
      <c r="H110" s="184">
        <v>300</v>
      </c>
      <c r="I110" s="143">
        <f t="shared" si="84"/>
        <v>1</v>
      </c>
      <c r="J110" s="184">
        <v>14</v>
      </c>
      <c r="K110" s="184">
        <v>308</v>
      </c>
      <c r="L110" s="184">
        <v>78</v>
      </c>
      <c r="M110" s="143">
        <f t="shared" si="78"/>
        <v>0</v>
      </c>
      <c r="N110" s="184">
        <v>408</v>
      </c>
      <c r="O110" s="143">
        <f t="shared" si="70"/>
        <v>1</v>
      </c>
      <c r="P110" s="184">
        <v>400</v>
      </c>
      <c r="Q110" s="226" t="s">
        <v>210</v>
      </c>
      <c r="R110" s="184"/>
      <c r="S110" s="143">
        <f t="shared" si="82"/>
        <v>0</v>
      </c>
      <c r="T110" s="184"/>
      <c r="U110" s="143">
        <f t="shared" si="85"/>
        <v>0</v>
      </c>
      <c r="V110" s="184">
        <v>10967</v>
      </c>
      <c r="W110" s="146">
        <f t="shared" si="86"/>
        <v>3.39</v>
      </c>
      <c r="X110" s="143">
        <f t="shared" si="93"/>
        <v>1</v>
      </c>
      <c r="Y110" s="184">
        <v>3940</v>
      </c>
      <c r="Z110" s="143">
        <f t="shared" si="94"/>
        <v>1</v>
      </c>
      <c r="AA110" s="184">
        <v>99</v>
      </c>
      <c r="AB110" s="143">
        <f t="shared" si="87"/>
        <v>2</v>
      </c>
      <c r="AC110" s="184">
        <v>67</v>
      </c>
      <c r="AD110" s="143">
        <f t="shared" si="71"/>
        <v>0</v>
      </c>
      <c r="AE110" s="184">
        <v>2212</v>
      </c>
      <c r="AF110" s="147">
        <f t="shared" si="88"/>
        <v>7.1818181818181817</v>
      </c>
      <c r="AG110" s="143">
        <f t="shared" si="89"/>
        <v>2</v>
      </c>
      <c r="AH110" s="184">
        <v>924</v>
      </c>
      <c r="AI110" s="147">
        <f t="shared" si="99"/>
        <v>3.08</v>
      </c>
      <c r="AJ110" s="143">
        <f t="shared" si="79"/>
        <v>1</v>
      </c>
      <c r="AK110" s="184">
        <v>1010</v>
      </c>
      <c r="AL110" s="147">
        <f t="shared" si="90"/>
        <v>31.5625</v>
      </c>
      <c r="AM110" s="143">
        <f t="shared" si="91"/>
        <v>3</v>
      </c>
      <c r="AN110" s="148">
        <f t="shared" si="92"/>
        <v>12</v>
      </c>
      <c r="AO110" s="148">
        <f t="shared" si="95"/>
        <v>67</v>
      </c>
      <c r="AP110" s="104" t="str">
        <f t="shared" si="96"/>
        <v>нет</v>
      </c>
      <c r="AQ110" s="104" t="str">
        <f t="shared" si="97"/>
        <v>нет</v>
      </c>
      <c r="AR110" s="104" t="str">
        <f t="shared" si="98"/>
        <v>нет</v>
      </c>
    </row>
    <row r="111" spans="1:46" s="8" customFormat="1" ht="30" customHeight="1">
      <c r="A111" s="12">
        <v>98</v>
      </c>
      <c r="B111" s="222" t="s">
        <v>118</v>
      </c>
      <c r="C111" s="203">
        <v>45</v>
      </c>
      <c r="D111" s="236">
        <v>27</v>
      </c>
      <c r="E111" s="236">
        <v>135</v>
      </c>
      <c r="F111" s="236">
        <v>633</v>
      </c>
      <c r="G111" s="242">
        <v>633</v>
      </c>
      <c r="H111" s="203">
        <v>635</v>
      </c>
      <c r="I111" s="5">
        <f t="shared" si="84"/>
        <v>1</v>
      </c>
      <c r="J111" s="203">
        <v>27</v>
      </c>
      <c r="K111" s="203">
        <v>736</v>
      </c>
      <c r="L111" s="203">
        <v>99</v>
      </c>
      <c r="M111" s="5">
        <f t="shared" si="78"/>
        <v>2</v>
      </c>
      <c r="N111" s="203">
        <v>384</v>
      </c>
      <c r="O111" s="5">
        <f t="shared" si="70"/>
        <v>1</v>
      </c>
      <c r="P111" s="203">
        <v>698</v>
      </c>
      <c r="Q111" s="96" t="s">
        <v>210</v>
      </c>
      <c r="R111" s="179"/>
      <c r="S111" s="5">
        <f t="shared" si="82"/>
        <v>0</v>
      </c>
      <c r="T111" s="179"/>
      <c r="U111" s="5">
        <f t="shared" si="85"/>
        <v>0</v>
      </c>
      <c r="V111" s="203">
        <v>20208</v>
      </c>
      <c r="W111" s="6">
        <f t="shared" si="86"/>
        <v>3.11</v>
      </c>
      <c r="X111" s="5">
        <f>IF($V111/($H111-$E111)/13&gt;=2.5,1,0)</f>
        <v>1</v>
      </c>
      <c r="Y111" s="203">
        <v>6076</v>
      </c>
      <c r="Z111" s="5">
        <f t="shared" si="94"/>
        <v>1</v>
      </c>
      <c r="AA111" s="203">
        <v>98</v>
      </c>
      <c r="AB111" s="5">
        <f t="shared" si="87"/>
        <v>2</v>
      </c>
      <c r="AC111" s="203">
        <v>97</v>
      </c>
      <c r="AD111" s="5">
        <f t="shared" si="71"/>
        <v>2</v>
      </c>
      <c r="AE111" s="203">
        <v>496</v>
      </c>
      <c r="AF111" s="6">
        <f t="shared" si="88"/>
        <v>0.67391304347826086</v>
      </c>
      <c r="AG111" s="5">
        <f t="shared" si="89"/>
        <v>0</v>
      </c>
      <c r="AH111" s="203">
        <v>191</v>
      </c>
      <c r="AI111" s="7">
        <f t="shared" si="99"/>
        <v>0.30078740157480316</v>
      </c>
      <c r="AJ111" s="5">
        <f t="shared" si="79"/>
        <v>0</v>
      </c>
      <c r="AK111" s="203">
        <v>934</v>
      </c>
      <c r="AL111" s="7">
        <f t="shared" si="90"/>
        <v>20.755555555555556</v>
      </c>
      <c r="AM111" s="5">
        <f t="shared" si="91"/>
        <v>2</v>
      </c>
      <c r="AN111" s="107">
        <f t="shared" si="92"/>
        <v>12</v>
      </c>
      <c r="AO111" s="108">
        <f t="shared" si="95"/>
        <v>67</v>
      </c>
      <c r="AP111" s="104" t="str">
        <f t="shared" si="96"/>
        <v>нет</v>
      </c>
      <c r="AQ111" s="104" t="str">
        <f t="shared" si="97"/>
        <v>нет</v>
      </c>
      <c r="AR111" s="104" t="str">
        <f t="shared" si="98"/>
        <v>нет</v>
      </c>
    </row>
    <row r="112" spans="1:46" s="8" customFormat="1" ht="30" customHeight="1">
      <c r="A112" s="12">
        <v>99</v>
      </c>
      <c r="B112" s="224" t="s">
        <v>123</v>
      </c>
      <c r="C112" s="203">
        <v>10</v>
      </c>
      <c r="D112" s="236">
        <v>4</v>
      </c>
      <c r="E112" s="236">
        <v>43</v>
      </c>
      <c r="F112" s="236">
        <v>87</v>
      </c>
      <c r="G112" s="242">
        <v>86</v>
      </c>
      <c r="H112" s="203">
        <v>87</v>
      </c>
      <c r="I112" s="5">
        <f t="shared" si="84"/>
        <v>1</v>
      </c>
      <c r="J112" s="203">
        <v>4</v>
      </c>
      <c r="K112" s="203">
        <v>132</v>
      </c>
      <c r="L112" s="203">
        <v>100</v>
      </c>
      <c r="M112" s="5">
        <f t="shared" si="78"/>
        <v>2</v>
      </c>
      <c r="N112" s="203">
        <v>47</v>
      </c>
      <c r="O112" s="39">
        <f>IF(N112/D112&gt;=9,1,0)</f>
        <v>1</v>
      </c>
      <c r="P112" s="203">
        <v>96</v>
      </c>
      <c r="Q112" s="96" t="s">
        <v>210</v>
      </c>
      <c r="R112" s="179"/>
      <c r="S112" s="5">
        <f t="shared" si="82"/>
        <v>0</v>
      </c>
      <c r="T112" s="179"/>
      <c r="U112" s="5">
        <f t="shared" si="85"/>
        <v>0</v>
      </c>
      <c r="V112" s="203">
        <v>1962</v>
      </c>
      <c r="W112" s="6">
        <f t="shared" si="86"/>
        <v>3.43</v>
      </c>
      <c r="X112" s="5">
        <f>IF($V112/($H112-$E112)/13&gt;=2.5,1,0)</f>
        <v>1</v>
      </c>
      <c r="Y112" s="203">
        <v>484</v>
      </c>
      <c r="Z112" s="5">
        <f t="shared" si="94"/>
        <v>0</v>
      </c>
      <c r="AA112" s="203">
        <v>100</v>
      </c>
      <c r="AB112" s="5">
        <f t="shared" si="87"/>
        <v>2</v>
      </c>
      <c r="AC112" s="203">
        <v>98</v>
      </c>
      <c r="AD112" s="39">
        <f>IF(AC112&gt;=70,2,IF(AC112&gt;=60,1,0))</f>
        <v>2</v>
      </c>
      <c r="AE112" s="203">
        <v>238</v>
      </c>
      <c r="AF112" s="6">
        <f t="shared" si="88"/>
        <v>1.803030303030303</v>
      </c>
      <c r="AG112" s="5">
        <f t="shared" si="89"/>
        <v>1</v>
      </c>
      <c r="AH112" s="203">
        <v>61</v>
      </c>
      <c r="AI112" s="7">
        <f t="shared" si="99"/>
        <v>0.70114942528735635</v>
      </c>
      <c r="AJ112" s="5">
        <f t="shared" si="79"/>
        <v>0</v>
      </c>
      <c r="AK112" s="203">
        <v>177</v>
      </c>
      <c r="AL112" s="7">
        <f t="shared" si="90"/>
        <v>17.7</v>
      </c>
      <c r="AM112" s="5">
        <f t="shared" si="91"/>
        <v>2</v>
      </c>
      <c r="AN112" s="107">
        <f t="shared" si="92"/>
        <v>12</v>
      </c>
      <c r="AO112" s="108">
        <f t="shared" si="95"/>
        <v>67</v>
      </c>
      <c r="AP112" s="104" t="str">
        <f t="shared" si="96"/>
        <v>нет</v>
      </c>
      <c r="AQ112" s="104" t="str">
        <f t="shared" si="97"/>
        <v>нет</v>
      </c>
      <c r="AR112" s="104" t="str">
        <f t="shared" si="98"/>
        <v>нет</v>
      </c>
    </row>
    <row r="113" spans="1:44" s="8" customFormat="1" ht="30" customHeight="1">
      <c r="A113" s="12">
        <v>104</v>
      </c>
      <c r="B113" s="46" t="s">
        <v>148</v>
      </c>
      <c r="C113" s="185">
        <v>22</v>
      </c>
      <c r="D113" s="236">
        <v>15</v>
      </c>
      <c r="E113" s="236">
        <v>49</v>
      </c>
      <c r="F113" s="236">
        <v>214</v>
      </c>
      <c r="G113" s="87">
        <v>218</v>
      </c>
      <c r="H113" s="185">
        <v>218</v>
      </c>
      <c r="I113" s="36">
        <f t="shared" si="84"/>
        <v>1</v>
      </c>
      <c r="J113" s="185">
        <v>15</v>
      </c>
      <c r="K113" s="185">
        <v>359</v>
      </c>
      <c r="L113" s="185">
        <v>100</v>
      </c>
      <c r="M113" s="36">
        <f t="shared" si="78"/>
        <v>2</v>
      </c>
      <c r="N113" s="185">
        <v>533</v>
      </c>
      <c r="O113" s="36">
        <f t="shared" ref="O113:O131" si="100">IF(N113/D113&gt;=13,1,0)</f>
        <v>1</v>
      </c>
      <c r="P113" s="185">
        <v>433</v>
      </c>
      <c r="Q113" s="96" t="s">
        <v>210</v>
      </c>
      <c r="R113" s="185"/>
      <c r="S113" s="5">
        <f t="shared" si="82"/>
        <v>0</v>
      </c>
      <c r="T113" s="185"/>
      <c r="U113" s="5">
        <f t="shared" si="85"/>
        <v>0</v>
      </c>
      <c r="V113" s="185">
        <v>5304</v>
      </c>
      <c r="W113" s="37">
        <f t="shared" si="86"/>
        <v>2.41</v>
      </c>
      <c r="X113" s="36">
        <f>IF(V113/(H113-E113)/13&gt;=2.5,1,0)</f>
        <v>0</v>
      </c>
      <c r="Y113" s="185">
        <v>4012</v>
      </c>
      <c r="Z113" s="36">
        <f t="shared" si="94"/>
        <v>1</v>
      </c>
      <c r="AA113" s="185">
        <v>96</v>
      </c>
      <c r="AB113" s="36">
        <f t="shared" si="87"/>
        <v>2</v>
      </c>
      <c r="AC113" s="185">
        <v>91</v>
      </c>
      <c r="AD113" s="36">
        <f t="shared" ref="AD113:AD118" si="101">IF(AC113&gt;=90,2,IF(AC113&gt;=80,1,0))</f>
        <v>2</v>
      </c>
      <c r="AE113" s="185">
        <v>206</v>
      </c>
      <c r="AF113" s="37">
        <f t="shared" si="88"/>
        <v>0.57381615598885793</v>
      </c>
      <c r="AG113" s="36">
        <f t="shared" si="89"/>
        <v>0</v>
      </c>
      <c r="AH113" s="185">
        <v>157</v>
      </c>
      <c r="AI113" s="37">
        <f t="shared" si="99"/>
        <v>0.72018348623853212</v>
      </c>
      <c r="AJ113" s="36">
        <f t="shared" si="79"/>
        <v>0</v>
      </c>
      <c r="AK113" s="185">
        <v>668</v>
      </c>
      <c r="AL113" s="38">
        <f t="shared" si="90"/>
        <v>30.363636363636363</v>
      </c>
      <c r="AM113" s="36">
        <f t="shared" si="91"/>
        <v>3</v>
      </c>
      <c r="AN113" s="107">
        <f t="shared" si="92"/>
        <v>12</v>
      </c>
      <c r="AO113" s="108">
        <f t="shared" si="95"/>
        <v>67</v>
      </c>
      <c r="AP113" s="104" t="str">
        <f t="shared" si="96"/>
        <v>нет</v>
      </c>
      <c r="AQ113" s="104" t="str">
        <f t="shared" si="97"/>
        <v>нет</v>
      </c>
      <c r="AR113" s="104" t="str">
        <f t="shared" si="98"/>
        <v>нет</v>
      </c>
    </row>
    <row r="114" spans="1:44" s="8" customFormat="1" ht="30" customHeight="1">
      <c r="A114" s="12">
        <v>129</v>
      </c>
      <c r="B114" s="44" t="s">
        <v>86</v>
      </c>
      <c r="C114" s="203">
        <v>91</v>
      </c>
      <c r="D114" s="4">
        <v>51</v>
      </c>
      <c r="E114" s="4">
        <v>276</v>
      </c>
      <c r="F114" s="4">
        <v>1557</v>
      </c>
      <c r="G114" s="88">
        <v>1562</v>
      </c>
      <c r="H114" s="203">
        <v>1566</v>
      </c>
      <c r="I114" s="5">
        <f t="shared" si="84"/>
        <v>1</v>
      </c>
      <c r="J114" s="203">
        <v>56</v>
      </c>
      <c r="K114" s="203">
        <v>1770</v>
      </c>
      <c r="L114" s="203">
        <v>100</v>
      </c>
      <c r="M114" s="5">
        <f t="shared" si="78"/>
        <v>2</v>
      </c>
      <c r="N114" s="203">
        <v>403</v>
      </c>
      <c r="O114" s="5">
        <f t="shared" si="100"/>
        <v>0</v>
      </c>
      <c r="P114" s="203">
        <v>1458</v>
      </c>
      <c r="Q114" s="96" t="s">
        <v>210</v>
      </c>
      <c r="R114" s="179"/>
      <c r="S114" s="5">
        <f t="shared" si="82"/>
        <v>0</v>
      </c>
      <c r="T114" s="179"/>
      <c r="U114" s="5">
        <f t="shared" si="85"/>
        <v>0</v>
      </c>
      <c r="V114" s="203">
        <v>38273</v>
      </c>
      <c r="W114" s="6">
        <f t="shared" si="86"/>
        <v>2.2799999999999998</v>
      </c>
      <c r="X114" s="5">
        <f t="shared" ref="X114:X119" si="102">IF(V114/(H114-E114)/13&gt;=5/2,1,0)</f>
        <v>0</v>
      </c>
      <c r="Y114" s="203">
        <v>15589</v>
      </c>
      <c r="Z114" s="5">
        <f t="shared" si="94"/>
        <v>1</v>
      </c>
      <c r="AA114" s="203">
        <v>88</v>
      </c>
      <c r="AB114" s="5">
        <f t="shared" si="87"/>
        <v>1</v>
      </c>
      <c r="AC114" s="203">
        <v>79</v>
      </c>
      <c r="AD114" s="5">
        <f t="shared" si="101"/>
        <v>0</v>
      </c>
      <c r="AE114" s="203">
        <v>12423</v>
      </c>
      <c r="AF114" s="6">
        <f t="shared" si="88"/>
        <v>7.0186440677966102</v>
      </c>
      <c r="AG114" s="5">
        <f t="shared" si="89"/>
        <v>2</v>
      </c>
      <c r="AH114" s="203">
        <v>6506</v>
      </c>
      <c r="AI114" s="7">
        <f t="shared" si="99"/>
        <v>4.1545338441890163</v>
      </c>
      <c r="AJ114" s="5">
        <f t="shared" si="79"/>
        <v>2</v>
      </c>
      <c r="AK114" s="203">
        <v>3268</v>
      </c>
      <c r="AL114" s="7">
        <f t="shared" si="90"/>
        <v>35.912087912087912</v>
      </c>
      <c r="AM114" s="5">
        <f t="shared" si="91"/>
        <v>3</v>
      </c>
      <c r="AN114" s="107">
        <f t="shared" si="92"/>
        <v>12</v>
      </c>
      <c r="AO114" s="108">
        <f t="shared" si="95"/>
        <v>67</v>
      </c>
      <c r="AP114" s="104" t="str">
        <f t="shared" si="96"/>
        <v>нет</v>
      </c>
      <c r="AQ114" s="104" t="str">
        <f t="shared" si="97"/>
        <v>нет</v>
      </c>
      <c r="AR114" s="104" t="str">
        <f t="shared" si="98"/>
        <v>нет</v>
      </c>
    </row>
    <row r="115" spans="1:44" s="8" customFormat="1" ht="30" customHeight="1">
      <c r="A115" s="12">
        <v>130</v>
      </c>
      <c r="B115" s="44" t="s">
        <v>94</v>
      </c>
      <c r="C115" s="203">
        <v>80</v>
      </c>
      <c r="D115" s="4">
        <v>47</v>
      </c>
      <c r="E115" s="4">
        <v>309</v>
      </c>
      <c r="F115" s="4">
        <v>1416</v>
      </c>
      <c r="G115" s="88">
        <v>1423</v>
      </c>
      <c r="H115" s="203">
        <v>1427</v>
      </c>
      <c r="I115" s="5">
        <f t="shared" si="84"/>
        <v>1</v>
      </c>
      <c r="J115" s="203">
        <v>47</v>
      </c>
      <c r="K115" s="203">
        <v>1768</v>
      </c>
      <c r="L115" s="203">
        <v>81</v>
      </c>
      <c r="M115" s="5">
        <f t="shared" si="78"/>
        <v>1</v>
      </c>
      <c r="N115" s="203">
        <v>470</v>
      </c>
      <c r="O115" s="5">
        <f t="shared" si="100"/>
        <v>0</v>
      </c>
      <c r="P115" s="203">
        <v>1337</v>
      </c>
      <c r="Q115" s="96" t="s">
        <v>210</v>
      </c>
      <c r="R115" s="179"/>
      <c r="S115" s="5">
        <f t="shared" si="82"/>
        <v>0</v>
      </c>
      <c r="T115" s="179"/>
      <c r="U115" s="5">
        <f t="shared" si="85"/>
        <v>0</v>
      </c>
      <c r="V115" s="203">
        <v>30890</v>
      </c>
      <c r="W115" s="6">
        <f t="shared" si="86"/>
        <v>2.13</v>
      </c>
      <c r="X115" s="5">
        <f t="shared" si="102"/>
        <v>0</v>
      </c>
      <c r="Y115" s="203">
        <v>18860</v>
      </c>
      <c r="Z115" s="5">
        <f t="shared" si="94"/>
        <v>1</v>
      </c>
      <c r="AA115" s="203">
        <v>93</v>
      </c>
      <c r="AB115" s="5">
        <f t="shared" si="87"/>
        <v>2</v>
      </c>
      <c r="AC115" s="203">
        <v>79</v>
      </c>
      <c r="AD115" s="5">
        <f t="shared" si="101"/>
        <v>0</v>
      </c>
      <c r="AE115" s="203">
        <v>7519</v>
      </c>
      <c r="AF115" s="6">
        <f t="shared" si="88"/>
        <v>4.252828054298643</v>
      </c>
      <c r="AG115" s="5">
        <f t="shared" si="89"/>
        <v>2</v>
      </c>
      <c r="AH115" s="203">
        <v>14748</v>
      </c>
      <c r="AI115" s="7">
        <f t="shared" si="99"/>
        <v>10.334968465311842</v>
      </c>
      <c r="AJ115" s="5">
        <f t="shared" si="79"/>
        <v>2</v>
      </c>
      <c r="AK115" s="203">
        <v>3758</v>
      </c>
      <c r="AL115" s="7">
        <f t="shared" si="90"/>
        <v>46.975000000000001</v>
      </c>
      <c r="AM115" s="5">
        <f t="shared" si="91"/>
        <v>3</v>
      </c>
      <c r="AN115" s="107">
        <f t="shared" si="92"/>
        <v>12</v>
      </c>
      <c r="AO115" s="108">
        <f t="shared" si="95"/>
        <v>67</v>
      </c>
      <c r="AP115" s="104" t="str">
        <f t="shared" si="96"/>
        <v>нет</v>
      </c>
      <c r="AQ115" s="104" t="str">
        <f t="shared" si="97"/>
        <v>нет</v>
      </c>
      <c r="AR115" s="104" t="str">
        <f t="shared" si="98"/>
        <v>нет</v>
      </c>
    </row>
    <row r="116" spans="1:44" s="8" customFormat="1" ht="30" customHeight="1">
      <c r="A116" s="12">
        <v>131</v>
      </c>
      <c r="B116" s="44" t="s">
        <v>101</v>
      </c>
      <c r="C116" s="203">
        <v>60</v>
      </c>
      <c r="D116" s="4">
        <v>35</v>
      </c>
      <c r="E116" s="4">
        <v>208</v>
      </c>
      <c r="F116" s="4">
        <v>1032</v>
      </c>
      <c r="G116" s="88">
        <v>1042</v>
      </c>
      <c r="H116" s="203">
        <v>1048</v>
      </c>
      <c r="I116" s="5">
        <f t="shared" si="84"/>
        <v>1</v>
      </c>
      <c r="J116" s="203">
        <v>35</v>
      </c>
      <c r="K116" s="203">
        <v>1066</v>
      </c>
      <c r="L116" s="203">
        <v>96</v>
      </c>
      <c r="M116" s="5">
        <f t="shared" ref="M116:M147" si="103">IF(L116&gt;=90,2,IF(L116&gt;=80,1,0))</f>
        <v>2</v>
      </c>
      <c r="N116" s="203">
        <v>545</v>
      </c>
      <c r="O116" s="5">
        <f t="shared" si="100"/>
        <v>1</v>
      </c>
      <c r="P116" s="203">
        <v>1107</v>
      </c>
      <c r="Q116" s="96" t="s">
        <v>210</v>
      </c>
      <c r="R116" s="179"/>
      <c r="S116" s="5">
        <f t="shared" si="82"/>
        <v>0</v>
      </c>
      <c r="T116" s="179"/>
      <c r="U116" s="5">
        <f t="shared" si="85"/>
        <v>0</v>
      </c>
      <c r="V116" s="203">
        <v>26621</v>
      </c>
      <c r="W116" s="6">
        <f t="shared" si="86"/>
        <v>2.44</v>
      </c>
      <c r="X116" s="5">
        <f t="shared" si="102"/>
        <v>0</v>
      </c>
      <c r="Y116" s="203">
        <v>12058</v>
      </c>
      <c r="Z116" s="5">
        <f t="shared" si="94"/>
        <v>1</v>
      </c>
      <c r="AA116" s="203">
        <v>82</v>
      </c>
      <c r="AB116" s="5">
        <f t="shared" si="87"/>
        <v>1</v>
      </c>
      <c r="AC116" s="203">
        <v>60</v>
      </c>
      <c r="AD116" s="5">
        <f t="shared" si="101"/>
        <v>0</v>
      </c>
      <c r="AE116" s="203">
        <v>3590</v>
      </c>
      <c r="AF116" s="6">
        <f t="shared" si="88"/>
        <v>3.3677298311444654</v>
      </c>
      <c r="AG116" s="5">
        <f t="shared" si="89"/>
        <v>1</v>
      </c>
      <c r="AH116" s="203">
        <v>5024</v>
      </c>
      <c r="AI116" s="7">
        <f t="shared" si="99"/>
        <v>4.7938931297709928</v>
      </c>
      <c r="AJ116" s="5">
        <f t="shared" si="79"/>
        <v>2</v>
      </c>
      <c r="AK116" s="203">
        <v>1945</v>
      </c>
      <c r="AL116" s="7">
        <f t="shared" si="90"/>
        <v>32.416666666666664</v>
      </c>
      <c r="AM116" s="5">
        <f t="shared" si="91"/>
        <v>3</v>
      </c>
      <c r="AN116" s="107">
        <f t="shared" si="92"/>
        <v>12</v>
      </c>
      <c r="AO116" s="108">
        <f t="shared" si="95"/>
        <v>67</v>
      </c>
      <c r="AP116" s="104" t="str">
        <f t="shared" si="96"/>
        <v>нет</v>
      </c>
      <c r="AQ116" s="104" t="str">
        <f t="shared" si="97"/>
        <v>нет</v>
      </c>
      <c r="AR116" s="104" t="str">
        <f t="shared" si="98"/>
        <v>нет</v>
      </c>
    </row>
    <row r="117" spans="1:44" s="8" customFormat="1" ht="30" customHeight="1">
      <c r="A117" s="12">
        <v>132</v>
      </c>
      <c r="B117" s="44" t="s">
        <v>102</v>
      </c>
      <c r="C117" s="203">
        <v>89</v>
      </c>
      <c r="D117" s="4">
        <v>50</v>
      </c>
      <c r="E117" s="4">
        <v>397</v>
      </c>
      <c r="F117" s="4">
        <v>1609</v>
      </c>
      <c r="G117" s="88">
        <v>1610</v>
      </c>
      <c r="H117" s="203">
        <v>1613</v>
      </c>
      <c r="I117" s="5">
        <f t="shared" si="84"/>
        <v>1</v>
      </c>
      <c r="J117" s="203">
        <v>50</v>
      </c>
      <c r="K117" s="203">
        <v>1626</v>
      </c>
      <c r="L117" s="203">
        <v>93</v>
      </c>
      <c r="M117" s="5">
        <f t="shared" si="103"/>
        <v>2</v>
      </c>
      <c r="N117" s="203">
        <v>834</v>
      </c>
      <c r="O117" s="5">
        <f t="shared" si="100"/>
        <v>1</v>
      </c>
      <c r="P117" s="203">
        <v>1425</v>
      </c>
      <c r="Q117" s="96" t="s">
        <v>210</v>
      </c>
      <c r="R117" s="179"/>
      <c r="S117" s="5">
        <f t="shared" si="82"/>
        <v>0</v>
      </c>
      <c r="T117" s="179"/>
      <c r="U117" s="5">
        <f t="shared" si="85"/>
        <v>0</v>
      </c>
      <c r="V117" s="203">
        <v>49918</v>
      </c>
      <c r="W117" s="6">
        <f t="shared" si="86"/>
        <v>3.16</v>
      </c>
      <c r="X117" s="5">
        <f t="shared" si="102"/>
        <v>1</v>
      </c>
      <c r="Y117" s="203">
        <v>20836</v>
      </c>
      <c r="Z117" s="5">
        <f t="shared" si="94"/>
        <v>1</v>
      </c>
      <c r="AA117" s="203">
        <v>82</v>
      </c>
      <c r="AB117" s="5">
        <f t="shared" si="87"/>
        <v>1</v>
      </c>
      <c r="AC117" s="203">
        <v>73</v>
      </c>
      <c r="AD117" s="5">
        <f t="shared" si="101"/>
        <v>0</v>
      </c>
      <c r="AE117" s="203">
        <v>13214</v>
      </c>
      <c r="AF117" s="6">
        <f t="shared" si="88"/>
        <v>8.126691266912669</v>
      </c>
      <c r="AG117" s="5">
        <f t="shared" si="89"/>
        <v>2</v>
      </c>
      <c r="AH117" s="203">
        <v>2813</v>
      </c>
      <c r="AI117" s="7">
        <f t="shared" si="99"/>
        <v>1.7439553626782394</v>
      </c>
      <c r="AJ117" s="5">
        <f t="shared" si="79"/>
        <v>1</v>
      </c>
      <c r="AK117" s="203">
        <v>1867</v>
      </c>
      <c r="AL117" s="7">
        <f t="shared" si="90"/>
        <v>20.977528089887642</v>
      </c>
      <c r="AM117" s="5">
        <f t="shared" si="91"/>
        <v>2</v>
      </c>
      <c r="AN117" s="107">
        <f t="shared" si="92"/>
        <v>12</v>
      </c>
      <c r="AO117" s="108">
        <f t="shared" si="95"/>
        <v>67</v>
      </c>
      <c r="AP117" s="104" t="str">
        <f t="shared" si="96"/>
        <v>нет</v>
      </c>
      <c r="AQ117" s="104" t="str">
        <f t="shared" si="97"/>
        <v>нет</v>
      </c>
      <c r="AR117" s="104" t="str">
        <f t="shared" si="98"/>
        <v>нет</v>
      </c>
    </row>
    <row r="118" spans="1:44" s="8" customFormat="1" ht="30" customHeight="1">
      <c r="A118" s="12">
        <v>133</v>
      </c>
      <c r="B118" s="45" t="s">
        <v>232</v>
      </c>
      <c r="C118" s="203">
        <v>29</v>
      </c>
      <c r="D118" s="4">
        <v>11</v>
      </c>
      <c r="E118" s="4">
        <v>47</v>
      </c>
      <c r="F118" s="4">
        <v>222</v>
      </c>
      <c r="G118" s="88">
        <v>219</v>
      </c>
      <c r="H118" s="203">
        <v>226</v>
      </c>
      <c r="I118" s="5">
        <f t="shared" si="84"/>
        <v>1</v>
      </c>
      <c r="J118" s="203">
        <v>11</v>
      </c>
      <c r="K118" s="203">
        <v>327</v>
      </c>
      <c r="L118" s="203">
        <v>95</v>
      </c>
      <c r="M118" s="5">
        <f t="shared" si="103"/>
        <v>2</v>
      </c>
      <c r="N118" s="203">
        <v>379</v>
      </c>
      <c r="O118" s="5">
        <f t="shared" si="100"/>
        <v>1</v>
      </c>
      <c r="P118" s="203">
        <v>323</v>
      </c>
      <c r="Q118" s="96" t="s">
        <v>210</v>
      </c>
      <c r="R118" s="179"/>
      <c r="S118" s="5">
        <f t="shared" si="82"/>
        <v>0</v>
      </c>
      <c r="T118" s="179"/>
      <c r="U118" s="5">
        <f t="shared" si="85"/>
        <v>0</v>
      </c>
      <c r="V118" s="203">
        <v>7280</v>
      </c>
      <c r="W118" s="6">
        <f t="shared" si="86"/>
        <v>3.13</v>
      </c>
      <c r="X118" s="5">
        <f t="shared" si="102"/>
        <v>1</v>
      </c>
      <c r="Y118" s="203">
        <v>3100</v>
      </c>
      <c r="Z118" s="5">
        <f t="shared" si="94"/>
        <v>1</v>
      </c>
      <c r="AA118" s="203">
        <v>95</v>
      </c>
      <c r="AB118" s="5">
        <f t="shared" si="87"/>
        <v>2</v>
      </c>
      <c r="AC118" s="203">
        <v>89</v>
      </c>
      <c r="AD118" s="5">
        <f t="shared" si="101"/>
        <v>1</v>
      </c>
      <c r="AE118" s="203">
        <v>1100</v>
      </c>
      <c r="AF118" s="6">
        <f t="shared" si="88"/>
        <v>3.3639143730886851</v>
      </c>
      <c r="AG118" s="5">
        <f t="shared" si="89"/>
        <v>1</v>
      </c>
      <c r="AH118" s="203">
        <v>22</v>
      </c>
      <c r="AI118" s="7">
        <f t="shared" si="99"/>
        <v>9.7345132743362831E-2</v>
      </c>
      <c r="AJ118" s="5">
        <f t="shared" ref="AJ118:AJ149" si="104">IF(AI118&gt;=4,2,IF(AI118&gt;1,1,0))</f>
        <v>0</v>
      </c>
      <c r="AK118" s="203">
        <v>615</v>
      </c>
      <c r="AL118" s="7">
        <f t="shared" si="90"/>
        <v>21.206896551724139</v>
      </c>
      <c r="AM118" s="5">
        <f t="shared" si="91"/>
        <v>2</v>
      </c>
      <c r="AN118" s="107">
        <f t="shared" si="92"/>
        <v>12</v>
      </c>
      <c r="AO118" s="108">
        <f t="shared" si="95"/>
        <v>67</v>
      </c>
      <c r="AP118" s="104" t="str">
        <f t="shared" si="96"/>
        <v>нет</v>
      </c>
      <c r="AQ118" s="104" t="str">
        <f t="shared" si="97"/>
        <v>нет</v>
      </c>
      <c r="AR118" s="104" t="str">
        <f t="shared" si="98"/>
        <v>нет</v>
      </c>
    </row>
    <row r="119" spans="1:44" s="8" customFormat="1" ht="30" customHeight="1">
      <c r="A119" s="12">
        <v>134</v>
      </c>
      <c r="B119" s="46" t="s">
        <v>113</v>
      </c>
      <c r="C119" s="203">
        <v>42</v>
      </c>
      <c r="D119" s="4">
        <v>15</v>
      </c>
      <c r="E119" s="4">
        <v>0</v>
      </c>
      <c r="F119" s="4">
        <v>444</v>
      </c>
      <c r="G119" s="88">
        <v>444</v>
      </c>
      <c r="H119" s="203">
        <v>447</v>
      </c>
      <c r="I119" s="5">
        <f t="shared" si="84"/>
        <v>1</v>
      </c>
      <c r="J119" s="203">
        <v>15</v>
      </c>
      <c r="K119" s="203">
        <v>712</v>
      </c>
      <c r="L119" s="203">
        <v>97</v>
      </c>
      <c r="M119" s="5">
        <f t="shared" si="103"/>
        <v>2</v>
      </c>
      <c r="N119" s="203">
        <v>1144</v>
      </c>
      <c r="O119" s="5">
        <f t="shared" si="100"/>
        <v>1</v>
      </c>
      <c r="P119" s="203">
        <v>309</v>
      </c>
      <c r="Q119" s="96" t="s">
        <v>210</v>
      </c>
      <c r="R119" s="179"/>
      <c r="S119" s="5">
        <f t="shared" si="82"/>
        <v>0</v>
      </c>
      <c r="T119" s="179"/>
      <c r="U119" s="5">
        <f t="shared" si="85"/>
        <v>0</v>
      </c>
      <c r="V119" s="203">
        <v>15964</v>
      </c>
      <c r="W119" s="6">
        <f t="shared" si="86"/>
        <v>2.75</v>
      </c>
      <c r="X119" s="5">
        <f t="shared" si="102"/>
        <v>1</v>
      </c>
      <c r="Y119" s="203">
        <v>5881</v>
      </c>
      <c r="Z119" s="5">
        <f>IF(Y119/H119&gt;6,1,0)</f>
        <v>1</v>
      </c>
      <c r="AA119" s="203">
        <v>73</v>
      </c>
      <c r="AB119" s="5">
        <f t="shared" si="87"/>
        <v>0</v>
      </c>
      <c r="AC119" s="203">
        <v>61</v>
      </c>
      <c r="AD119" s="5">
        <f>IF(AC119&gt;=90,2,IF(AC119&gt;=70,1,0))</f>
        <v>0</v>
      </c>
      <c r="AE119" s="203">
        <v>3571</v>
      </c>
      <c r="AF119" s="6">
        <f t="shared" si="88"/>
        <v>5.0154494382022472</v>
      </c>
      <c r="AG119" s="5">
        <f t="shared" si="89"/>
        <v>2</v>
      </c>
      <c r="AH119" s="203">
        <v>3685</v>
      </c>
      <c r="AI119" s="7">
        <f t="shared" si="99"/>
        <v>8.2438478747203572</v>
      </c>
      <c r="AJ119" s="5">
        <f t="shared" si="104"/>
        <v>2</v>
      </c>
      <c r="AK119" s="203">
        <v>892</v>
      </c>
      <c r="AL119" s="7">
        <f t="shared" si="90"/>
        <v>21.238095238095237</v>
      </c>
      <c r="AM119" s="5">
        <f t="shared" si="91"/>
        <v>2</v>
      </c>
      <c r="AN119" s="107">
        <f t="shared" si="92"/>
        <v>12</v>
      </c>
      <c r="AO119" s="108">
        <f t="shared" si="95"/>
        <v>67</v>
      </c>
      <c r="AP119" s="104" t="str">
        <f t="shared" si="96"/>
        <v>нет</v>
      </c>
      <c r="AQ119" s="104" t="str">
        <f t="shared" si="97"/>
        <v>нет</v>
      </c>
      <c r="AR119" s="104" t="str">
        <f t="shared" si="98"/>
        <v>нет</v>
      </c>
    </row>
    <row r="120" spans="1:44" s="8" customFormat="1" ht="30" customHeight="1">
      <c r="A120" s="12">
        <v>154</v>
      </c>
      <c r="B120" s="221" t="s">
        <v>79</v>
      </c>
      <c r="C120" s="185">
        <v>25</v>
      </c>
      <c r="D120" s="4">
        <v>11</v>
      </c>
      <c r="E120" s="4">
        <v>16</v>
      </c>
      <c r="F120" s="4">
        <v>119</v>
      </c>
      <c r="G120" s="173">
        <v>119</v>
      </c>
      <c r="H120" s="185">
        <v>120</v>
      </c>
      <c r="I120" s="5">
        <f t="shared" si="84"/>
        <v>1</v>
      </c>
      <c r="J120" s="185">
        <v>11</v>
      </c>
      <c r="K120" s="185">
        <v>172</v>
      </c>
      <c r="L120" s="185">
        <v>98</v>
      </c>
      <c r="M120" s="5">
        <f t="shared" si="103"/>
        <v>2</v>
      </c>
      <c r="N120" s="185">
        <v>358</v>
      </c>
      <c r="O120" s="5">
        <f t="shared" si="100"/>
        <v>1</v>
      </c>
      <c r="P120" s="185">
        <v>385</v>
      </c>
      <c r="Q120" s="252" t="s">
        <v>210</v>
      </c>
      <c r="R120" s="185"/>
      <c r="S120" s="5">
        <f t="shared" si="82"/>
        <v>0</v>
      </c>
      <c r="T120" s="185"/>
      <c r="U120" s="5">
        <f t="shared" si="85"/>
        <v>0</v>
      </c>
      <c r="V120" s="185">
        <v>3976</v>
      </c>
      <c r="W120" s="6">
        <f t="shared" si="86"/>
        <v>2.94</v>
      </c>
      <c r="X120" s="5">
        <f>IF(V120/(H120-E120)/13&gt;=2.5,1,0)</f>
        <v>1</v>
      </c>
      <c r="Y120" s="185">
        <v>2670</v>
      </c>
      <c r="Z120" s="5">
        <f t="shared" ref="Z120:Z133" si="105">IF(Y120/H120&gt;=6,1,0)</f>
        <v>1</v>
      </c>
      <c r="AA120" s="185">
        <v>91</v>
      </c>
      <c r="AB120" s="5">
        <f t="shared" si="87"/>
        <v>2</v>
      </c>
      <c r="AC120" s="185">
        <v>80</v>
      </c>
      <c r="AD120" s="5">
        <f t="shared" ref="AD120:AD131" si="106">IF(AC120&gt;=90,2,IF(AC120&gt;=80,1,0))</f>
        <v>1</v>
      </c>
      <c r="AE120" s="185">
        <v>81</v>
      </c>
      <c r="AF120" s="6">
        <f t="shared" si="88"/>
        <v>0.47093023255813954</v>
      </c>
      <c r="AG120" s="5">
        <f t="shared" si="89"/>
        <v>0</v>
      </c>
      <c r="AH120" s="185">
        <v>279</v>
      </c>
      <c r="AI120" s="7">
        <f t="shared" si="99"/>
        <v>2.3250000000000002</v>
      </c>
      <c r="AJ120" s="5">
        <f t="shared" si="104"/>
        <v>1</v>
      </c>
      <c r="AK120" s="185">
        <v>400</v>
      </c>
      <c r="AL120" s="7">
        <f t="shared" si="90"/>
        <v>16</v>
      </c>
      <c r="AM120" s="5">
        <f t="shared" si="91"/>
        <v>2</v>
      </c>
      <c r="AN120" s="107">
        <f t="shared" si="92"/>
        <v>12</v>
      </c>
      <c r="AO120" s="107">
        <f t="shared" si="95"/>
        <v>67</v>
      </c>
      <c r="AP120" s="104" t="str">
        <f t="shared" si="96"/>
        <v>нет</v>
      </c>
      <c r="AQ120" s="104" t="str">
        <f t="shared" si="97"/>
        <v>нет</v>
      </c>
      <c r="AR120" s="104" t="str">
        <f t="shared" si="98"/>
        <v>нет</v>
      </c>
    </row>
    <row r="121" spans="1:44" s="8" customFormat="1" ht="30" customHeight="1">
      <c r="A121" s="12">
        <v>136</v>
      </c>
      <c r="B121" s="46" t="s">
        <v>106</v>
      </c>
      <c r="C121" s="203">
        <v>12</v>
      </c>
      <c r="D121" s="4">
        <v>9</v>
      </c>
      <c r="E121" s="4">
        <v>0</v>
      </c>
      <c r="F121" s="4">
        <v>120</v>
      </c>
      <c r="G121" s="88">
        <v>115</v>
      </c>
      <c r="H121" s="203">
        <v>131</v>
      </c>
      <c r="I121" s="5">
        <f t="shared" si="84"/>
        <v>0</v>
      </c>
      <c r="J121" s="203">
        <v>25</v>
      </c>
      <c r="K121" s="203">
        <v>95</v>
      </c>
      <c r="L121" s="203">
        <v>65</v>
      </c>
      <c r="M121" s="152">
        <f t="shared" si="103"/>
        <v>0</v>
      </c>
      <c r="N121" s="203">
        <v>254</v>
      </c>
      <c r="O121" s="5">
        <f t="shared" si="100"/>
        <v>1</v>
      </c>
      <c r="P121" s="203">
        <v>131</v>
      </c>
      <c r="Q121" s="97" t="s">
        <v>212</v>
      </c>
      <c r="R121" s="179"/>
      <c r="S121" s="5">
        <f t="shared" si="82"/>
        <v>0</v>
      </c>
      <c r="T121" s="179"/>
      <c r="U121" s="5">
        <f t="shared" si="85"/>
        <v>0</v>
      </c>
      <c r="V121" s="203">
        <v>1210</v>
      </c>
      <c r="W121" s="6">
        <f t="shared" si="86"/>
        <v>0.71</v>
      </c>
      <c r="X121" s="94">
        <f>IF(V121/(H121-E121)/13&gt;=1.5,1,0)</f>
        <v>0</v>
      </c>
      <c r="Y121" s="203">
        <v>3829</v>
      </c>
      <c r="Z121" s="5">
        <f t="shared" si="105"/>
        <v>1</v>
      </c>
      <c r="AA121" s="203">
        <v>83</v>
      </c>
      <c r="AB121" s="5">
        <f t="shared" si="87"/>
        <v>1</v>
      </c>
      <c r="AC121" s="203">
        <v>80</v>
      </c>
      <c r="AD121" s="5">
        <f t="shared" si="106"/>
        <v>1</v>
      </c>
      <c r="AE121" s="203">
        <v>6</v>
      </c>
      <c r="AF121" s="6">
        <f t="shared" si="88"/>
        <v>6.3157894736842107E-2</v>
      </c>
      <c r="AG121" s="152">
        <f t="shared" si="89"/>
        <v>0</v>
      </c>
      <c r="AH121" s="203">
        <v>140</v>
      </c>
      <c r="AI121" s="7">
        <f t="shared" si="99"/>
        <v>1.0687022900763359</v>
      </c>
      <c r="AJ121" s="5">
        <f t="shared" si="104"/>
        <v>1</v>
      </c>
      <c r="AK121" s="203">
        <v>555</v>
      </c>
      <c r="AL121" s="7">
        <f t="shared" si="90"/>
        <v>46.25</v>
      </c>
      <c r="AM121" s="5">
        <f t="shared" si="91"/>
        <v>3</v>
      </c>
      <c r="AN121" s="107">
        <f t="shared" si="92"/>
        <v>8</v>
      </c>
      <c r="AO121" s="109">
        <f>ROUND(AN121/($AN$2-$M$2-$AG$2)*100,0)</f>
        <v>62</v>
      </c>
      <c r="AP121" s="104" t="str">
        <f t="shared" si="96"/>
        <v>нет</v>
      </c>
      <c r="AQ121" s="104" t="str">
        <f t="shared" si="97"/>
        <v>нет</v>
      </c>
      <c r="AR121" s="104" t="str">
        <f t="shared" si="98"/>
        <v>нет</v>
      </c>
    </row>
    <row r="122" spans="1:44" s="8" customFormat="1" ht="30" customHeight="1">
      <c r="A122" s="12">
        <v>22</v>
      </c>
      <c r="B122" s="217" t="s">
        <v>187</v>
      </c>
      <c r="C122" s="167">
        <v>77</v>
      </c>
      <c r="D122" s="4">
        <v>34</v>
      </c>
      <c r="E122" s="4">
        <v>188</v>
      </c>
      <c r="F122" s="4">
        <v>859</v>
      </c>
      <c r="G122" s="239">
        <v>858</v>
      </c>
      <c r="H122" s="167">
        <v>866</v>
      </c>
      <c r="I122" s="5">
        <f t="shared" si="84"/>
        <v>1</v>
      </c>
      <c r="J122" s="167">
        <v>55</v>
      </c>
      <c r="K122" s="167">
        <v>906</v>
      </c>
      <c r="L122" s="167">
        <v>99</v>
      </c>
      <c r="M122" s="5">
        <f t="shared" si="103"/>
        <v>2</v>
      </c>
      <c r="N122" s="167">
        <v>1088</v>
      </c>
      <c r="O122" s="5">
        <f t="shared" si="100"/>
        <v>1</v>
      </c>
      <c r="P122" s="167">
        <v>1128</v>
      </c>
      <c r="Q122" s="251" t="s">
        <v>210</v>
      </c>
      <c r="R122" s="167"/>
      <c r="S122" s="5">
        <f t="shared" si="82"/>
        <v>0</v>
      </c>
      <c r="T122" s="167"/>
      <c r="U122" s="5">
        <f t="shared" si="85"/>
        <v>0</v>
      </c>
      <c r="V122" s="190">
        <v>27663</v>
      </c>
      <c r="W122" s="6">
        <f t="shared" si="86"/>
        <v>3.14</v>
      </c>
      <c r="X122" s="5">
        <f>IF(V122/(H122-E122)/13&gt;=2.5,1,0)</f>
        <v>1</v>
      </c>
      <c r="Y122" s="190">
        <v>9212</v>
      </c>
      <c r="Z122" s="5">
        <f t="shared" si="105"/>
        <v>1</v>
      </c>
      <c r="AA122" s="167">
        <v>82</v>
      </c>
      <c r="AB122" s="5">
        <f t="shared" si="87"/>
        <v>1</v>
      </c>
      <c r="AC122" s="167">
        <v>75</v>
      </c>
      <c r="AD122" s="5">
        <f t="shared" si="106"/>
        <v>0</v>
      </c>
      <c r="AE122" s="190">
        <v>1594</v>
      </c>
      <c r="AF122" s="6">
        <f t="shared" si="88"/>
        <v>1.7593818984547462</v>
      </c>
      <c r="AG122" s="5">
        <f t="shared" si="89"/>
        <v>1</v>
      </c>
      <c r="AH122" s="190">
        <v>940</v>
      </c>
      <c r="AI122" s="7">
        <f t="shared" si="99"/>
        <v>1.0854503464203233</v>
      </c>
      <c r="AJ122" s="5">
        <f t="shared" si="104"/>
        <v>1</v>
      </c>
      <c r="AK122" s="190">
        <v>1010</v>
      </c>
      <c r="AL122" s="7">
        <f t="shared" si="90"/>
        <v>13.116883116883116</v>
      </c>
      <c r="AM122" s="5">
        <f t="shared" si="91"/>
        <v>2</v>
      </c>
      <c r="AN122" s="107">
        <f t="shared" si="92"/>
        <v>11</v>
      </c>
      <c r="AO122" s="107">
        <f t="shared" ref="AO122:AO138" si="107">ROUND(AN122/$AN$2*100,0)</f>
        <v>61</v>
      </c>
      <c r="AP122" s="104" t="str">
        <f t="shared" si="96"/>
        <v>нет</v>
      </c>
      <c r="AQ122" s="104" t="str">
        <f t="shared" si="97"/>
        <v>нет</v>
      </c>
      <c r="AR122" s="104" t="str">
        <f t="shared" si="98"/>
        <v>нет</v>
      </c>
    </row>
    <row r="123" spans="1:44" s="8" customFormat="1" ht="30" customHeight="1">
      <c r="A123" s="12">
        <v>33</v>
      </c>
      <c r="B123" s="217" t="s">
        <v>58</v>
      </c>
      <c r="C123" s="190" t="s">
        <v>396</v>
      </c>
      <c r="D123" s="236">
        <v>11</v>
      </c>
      <c r="E123" s="236">
        <v>22</v>
      </c>
      <c r="F123" s="236">
        <v>124</v>
      </c>
      <c r="G123" s="239">
        <v>124</v>
      </c>
      <c r="H123" s="190" t="s">
        <v>251</v>
      </c>
      <c r="I123" s="5">
        <f t="shared" si="84"/>
        <v>1</v>
      </c>
      <c r="J123" s="190" t="s">
        <v>315</v>
      </c>
      <c r="K123" s="190" t="s">
        <v>418</v>
      </c>
      <c r="L123" s="190" t="s">
        <v>256</v>
      </c>
      <c r="M123" s="5">
        <f t="shared" si="103"/>
        <v>2</v>
      </c>
      <c r="N123" s="190" t="s">
        <v>432</v>
      </c>
      <c r="O123" s="5">
        <f t="shared" si="100"/>
        <v>1</v>
      </c>
      <c r="P123" s="190" t="s">
        <v>429</v>
      </c>
      <c r="Q123" s="251" t="s">
        <v>210</v>
      </c>
      <c r="R123" s="167"/>
      <c r="S123" s="5">
        <f t="shared" si="82"/>
        <v>0</v>
      </c>
      <c r="T123" s="167"/>
      <c r="U123" s="5">
        <f t="shared" si="85"/>
        <v>0</v>
      </c>
      <c r="V123" s="190" t="s">
        <v>453</v>
      </c>
      <c r="W123" s="6">
        <f t="shared" si="86"/>
        <v>3.45</v>
      </c>
      <c r="X123" s="5">
        <f>IF(V123/(H123-E123)/13&gt;=2.5,1,0)</f>
        <v>1</v>
      </c>
      <c r="Y123" s="190" t="s">
        <v>465</v>
      </c>
      <c r="Z123" s="5">
        <f t="shared" si="105"/>
        <v>1</v>
      </c>
      <c r="AA123" s="190" t="s">
        <v>469</v>
      </c>
      <c r="AB123" s="5">
        <f t="shared" si="87"/>
        <v>2</v>
      </c>
      <c r="AC123" s="190" t="s">
        <v>391</v>
      </c>
      <c r="AD123" s="5">
        <f t="shared" si="106"/>
        <v>2</v>
      </c>
      <c r="AE123" s="190" t="s">
        <v>481</v>
      </c>
      <c r="AF123" s="6">
        <f t="shared" si="88"/>
        <v>0.26451612903225807</v>
      </c>
      <c r="AG123" s="5">
        <f t="shared" si="89"/>
        <v>0</v>
      </c>
      <c r="AH123" s="190" t="s">
        <v>299</v>
      </c>
      <c r="AI123" s="7">
        <f t="shared" si="99"/>
        <v>1.6129032258064516E-2</v>
      </c>
      <c r="AJ123" s="5">
        <f t="shared" si="104"/>
        <v>0</v>
      </c>
      <c r="AK123" s="190" t="s">
        <v>345</v>
      </c>
      <c r="AL123" s="7">
        <f t="shared" si="90"/>
        <v>7.2222222222222223</v>
      </c>
      <c r="AM123" s="5">
        <f t="shared" si="91"/>
        <v>1</v>
      </c>
      <c r="AN123" s="107">
        <f t="shared" si="92"/>
        <v>11</v>
      </c>
      <c r="AO123" s="107">
        <f t="shared" si="107"/>
        <v>61</v>
      </c>
      <c r="AP123" s="104" t="str">
        <f t="shared" si="96"/>
        <v>нет</v>
      </c>
      <c r="AQ123" s="104" t="str">
        <f t="shared" si="97"/>
        <v>нет</v>
      </c>
      <c r="AR123" s="104" t="str">
        <f t="shared" si="98"/>
        <v>нет</v>
      </c>
    </row>
    <row r="124" spans="1:44" s="8" customFormat="1" ht="30" customHeight="1">
      <c r="A124" s="12">
        <v>73</v>
      </c>
      <c r="B124" s="217" t="s">
        <v>176</v>
      </c>
      <c r="C124" s="185">
        <v>12</v>
      </c>
      <c r="D124" s="4">
        <v>7</v>
      </c>
      <c r="E124" s="4">
        <v>7</v>
      </c>
      <c r="F124" s="4">
        <v>27</v>
      </c>
      <c r="G124" s="242">
        <v>27</v>
      </c>
      <c r="H124" s="185">
        <v>27</v>
      </c>
      <c r="I124" s="5">
        <f t="shared" si="84"/>
        <v>1</v>
      </c>
      <c r="J124" s="185">
        <v>7</v>
      </c>
      <c r="K124" s="185">
        <v>37</v>
      </c>
      <c r="L124" s="185">
        <v>100</v>
      </c>
      <c r="M124" s="5">
        <f t="shared" si="103"/>
        <v>2</v>
      </c>
      <c r="N124" s="185">
        <v>180</v>
      </c>
      <c r="O124" s="5">
        <f t="shared" si="100"/>
        <v>1</v>
      </c>
      <c r="P124" s="185">
        <v>185</v>
      </c>
      <c r="Q124" s="96" t="s">
        <v>210</v>
      </c>
      <c r="R124" s="185"/>
      <c r="S124" s="5">
        <f t="shared" si="82"/>
        <v>0</v>
      </c>
      <c r="T124" s="185"/>
      <c r="U124" s="5">
        <f t="shared" si="85"/>
        <v>0</v>
      </c>
      <c r="V124" s="185">
        <v>1474</v>
      </c>
      <c r="W124" s="6">
        <f t="shared" si="86"/>
        <v>5.67</v>
      </c>
      <c r="X124" s="5">
        <f>IF(V124/(H124-E124)/13&gt;=2.5,1,0)</f>
        <v>1</v>
      </c>
      <c r="Y124" s="185">
        <v>34</v>
      </c>
      <c r="Z124" s="5">
        <f t="shared" si="105"/>
        <v>0</v>
      </c>
      <c r="AA124" s="185">
        <v>99</v>
      </c>
      <c r="AB124" s="5">
        <f t="shared" si="87"/>
        <v>2</v>
      </c>
      <c r="AC124" s="185">
        <v>99</v>
      </c>
      <c r="AD124" s="5">
        <f t="shared" si="106"/>
        <v>2</v>
      </c>
      <c r="AE124" s="185">
        <v>8</v>
      </c>
      <c r="AF124" s="6">
        <f t="shared" si="88"/>
        <v>0.21621621621621623</v>
      </c>
      <c r="AG124" s="5">
        <f t="shared" si="89"/>
        <v>0</v>
      </c>
      <c r="AH124" s="185">
        <v>12</v>
      </c>
      <c r="AI124" s="7">
        <f>ROUND(AH124/H124,0)</f>
        <v>0</v>
      </c>
      <c r="AJ124" s="5">
        <f t="shared" si="104"/>
        <v>0</v>
      </c>
      <c r="AK124" s="185">
        <v>155</v>
      </c>
      <c r="AL124" s="7">
        <f t="shared" si="90"/>
        <v>12.916666666666666</v>
      </c>
      <c r="AM124" s="5">
        <f t="shared" si="91"/>
        <v>2</v>
      </c>
      <c r="AN124" s="107">
        <f t="shared" si="92"/>
        <v>11</v>
      </c>
      <c r="AO124" s="107">
        <f t="shared" si="107"/>
        <v>61</v>
      </c>
      <c r="AP124" s="104" t="str">
        <f t="shared" si="96"/>
        <v>нет</v>
      </c>
      <c r="AQ124" s="104" t="str">
        <f t="shared" si="97"/>
        <v>нет</v>
      </c>
      <c r="AR124" s="104" t="str">
        <f t="shared" si="98"/>
        <v>нет</v>
      </c>
    </row>
    <row r="125" spans="1:44" s="8" customFormat="1" ht="30" customHeight="1">
      <c r="A125" s="12">
        <v>85</v>
      </c>
      <c r="B125" s="217" t="s">
        <v>140</v>
      </c>
      <c r="C125" s="185">
        <v>34</v>
      </c>
      <c r="D125" s="4">
        <v>12</v>
      </c>
      <c r="E125" s="4">
        <v>29</v>
      </c>
      <c r="F125" s="4">
        <v>216</v>
      </c>
      <c r="G125" s="242">
        <v>216</v>
      </c>
      <c r="H125" s="185">
        <v>219</v>
      </c>
      <c r="I125" s="5">
        <f t="shared" si="84"/>
        <v>1</v>
      </c>
      <c r="J125" s="185">
        <v>35</v>
      </c>
      <c r="K125" s="185">
        <v>123</v>
      </c>
      <c r="L125" s="185">
        <v>69</v>
      </c>
      <c r="M125" s="5">
        <f t="shared" si="103"/>
        <v>0</v>
      </c>
      <c r="N125" s="185">
        <v>1375</v>
      </c>
      <c r="O125" s="5">
        <f t="shared" si="100"/>
        <v>1</v>
      </c>
      <c r="P125" s="185">
        <v>571</v>
      </c>
      <c r="Q125" s="252" t="s">
        <v>210</v>
      </c>
      <c r="R125" s="185"/>
      <c r="S125" s="5">
        <f t="shared" si="82"/>
        <v>0</v>
      </c>
      <c r="T125" s="185"/>
      <c r="U125" s="5">
        <f t="shared" si="85"/>
        <v>0</v>
      </c>
      <c r="V125" s="185">
        <v>7889</v>
      </c>
      <c r="W125" s="6">
        <f t="shared" si="86"/>
        <v>3.19</v>
      </c>
      <c r="X125" s="5">
        <f>IF(V125/(H125-E125)/13&gt;=2.5,1,0)</f>
        <v>1</v>
      </c>
      <c r="Y125" s="185">
        <v>2566</v>
      </c>
      <c r="Z125" s="5">
        <f t="shared" si="105"/>
        <v>1</v>
      </c>
      <c r="AA125" s="185">
        <v>96</v>
      </c>
      <c r="AB125" s="5">
        <f t="shared" si="87"/>
        <v>2</v>
      </c>
      <c r="AC125" s="185">
        <v>94</v>
      </c>
      <c r="AD125" s="5">
        <f t="shared" si="106"/>
        <v>2</v>
      </c>
      <c r="AE125" s="185">
        <v>670</v>
      </c>
      <c r="AF125" s="6">
        <f t="shared" si="88"/>
        <v>5.4471544715447155</v>
      </c>
      <c r="AG125" s="5">
        <f t="shared" si="89"/>
        <v>2</v>
      </c>
      <c r="AH125" s="185">
        <v>198</v>
      </c>
      <c r="AI125" s="7">
        <f>AH125/H125</f>
        <v>0.90410958904109584</v>
      </c>
      <c r="AJ125" s="5">
        <f t="shared" si="104"/>
        <v>0</v>
      </c>
      <c r="AK125" s="185">
        <v>294</v>
      </c>
      <c r="AL125" s="7">
        <f t="shared" si="90"/>
        <v>8.6470588235294112</v>
      </c>
      <c r="AM125" s="5">
        <f t="shared" si="91"/>
        <v>1</v>
      </c>
      <c r="AN125" s="107">
        <f t="shared" si="92"/>
        <v>11</v>
      </c>
      <c r="AO125" s="107">
        <f t="shared" si="107"/>
        <v>61</v>
      </c>
      <c r="AP125" s="104" t="str">
        <f t="shared" si="96"/>
        <v>нет</v>
      </c>
      <c r="AQ125" s="104" t="str">
        <f t="shared" si="97"/>
        <v>нет</v>
      </c>
      <c r="AR125" s="104" t="str">
        <f t="shared" si="98"/>
        <v>нет</v>
      </c>
    </row>
    <row r="126" spans="1:44" s="8" customFormat="1" ht="30" customHeight="1">
      <c r="A126" s="12">
        <v>100</v>
      </c>
      <c r="B126" s="222" t="s">
        <v>122</v>
      </c>
      <c r="C126" s="203">
        <v>15</v>
      </c>
      <c r="D126" s="236">
        <v>10</v>
      </c>
      <c r="E126" s="236">
        <v>4</v>
      </c>
      <c r="F126" s="236">
        <v>28</v>
      </c>
      <c r="G126" s="242">
        <v>28</v>
      </c>
      <c r="H126" s="203">
        <v>29</v>
      </c>
      <c r="I126" s="5">
        <f t="shared" si="84"/>
        <v>1</v>
      </c>
      <c r="J126" s="203">
        <v>11</v>
      </c>
      <c r="K126" s="203">
        <v>27</v>
      </c>
      <c r="L126" s="203">
        <v>100</v>
      </c>
      <c r="M126" s="5">
        <f t="shared" si="103"/>
        <v>2</v>
      </c>
      <c r="N126" s="203">
        <v>170</v>
      </c>
      <c r="O126" s="5">
        <f t="shared" si="100"/>
        <v>1</v>
      </c>
      <c r="P126" s="203">
        <v>273</v>
      </c>
      <c r="Q126" s="96" t="s">
        <v>210</v>
      </c>
      <c r="R126" s="179"/>
      <c r="S126" s="5">
        <f t="shared" si="82"/>
        <v>0</v>
      </c>
      <c r="T126" s="179"/>
      <c r="U126" s="5">
        <f t="shared" si="85"/>
        <v>0</v>
      </c>
      <c r="V126" s="203">
        <v>2451</v>
      </c>
      <c r="W126" s="6">
        <f t="shared" si="86"/>
        <v>7.54</v>
      </c>
      <c r="X126" s="5">
        <f>IF($V126/($H126-$E126)/13&gt;=2.5,1,0)</f>
        <v>1</v>
      </c>
      <c r="Y126" s="203">
        <v>8</v>
      </c>
      <c r="Z126" s="5">
        <f t="shared" si="105"/>
        <v>0</v>
      </c>
      <c r="AA126" s="203">
        <v>99</v>
      </c>
      <c r="AB126" s="5">
        <f t="shared" si="87"/>
        <v>2</v>
      </c>
      <c r="AC126" s="203">
        <v>96</v>
      </c>
      <c r="AD126" s="5">
        <f t="shared" si="106"/>
        <v>2</v>
      </c>
      <c r="AE126" s="203">
        <v>22</v>
      </c>
      <c r="AF126" s="6">
        <f t="shared" si="88"/>
        <v>0.81481481481481477</v>
      </c>
      <c r="AG126" s="5">
        <f t="shared" si="89"/>
        <v>0</v>
      </c>
      <c r="AH126" s="203">
        <v>5</v>
      </c>
      <c r="AI126" s="7">
        <f>AH126/H126</f>
        <v>0.17241379310344829</v>
      </c>
      <c r="AJ126" s="5">
        <f t="shared" si="104"/>
        <v>0</v>
      </c>
      <c r="AK126" s="203">
        <v>214</v>
      </c>
      <c r="AL126" s="7">
        <f t="shared" si="90"/>
        <v>14.266666666666667</v>
      </c>
      <c r="AM126" s="5">
        <f t="shared" si="91"/>
        <v>2</v>
      </c>
      <c r="AN126" s="107">
        <f t="shared" si="92"/>
        <v>11</v>
      </c>
      <c r="AO126" s="108">
        <f t="shared" si="107"/>
        <v>61</v>
      </c>
      <c r="AP126" s="104" t="str">
        <f t="shared" si="96"/>
        <v>нет</v>
      </c>
      <c r="AQ126" s="104" t="str">
        <f t="shared" si="97"/>
        <v>нет</v>
      </c>
      <c r="AR126" s="104" t="str">
        <f t="shared" si="98"/>
        <v>нет</v>
      </c>
    </row>
    <row r="127" spans="1:44" s="8" customFormat="1" ht="30" customHeight="1">
      <c r="A127" s="12">
        <v>105</v>
      </c>
      <c r="B127" s="46" t="s">
        <v>125</v>
      </c>
      <c r="C127" s="185">
        <v>12</v>
      </c>
      <c r="D127" s="236">
        <v>7</v>
      </c>
      <c r="E127" s="236">
        <v>0</v>
      </c>
      <c r="F127" s="236">
        <v>79</v>
      </c>
      <c r="G127" s="87">
        <v>81</v>
      </c>
      <c r="H127" s="185">
        <v>80</v>
      </c>
      <c r="I127" s="36">
        <f t="shared" si="84"/>
        <v>1</v>
      </c>
      <c r="J127" s="185">
        <v>7</v>
      </c>
      <c r="K127" s="185">
        <v>106</v>
      </c>
      <c r="L127" s="185">
        <v>78</v>
      </c>
      <c r="M127" s="36">
        <f t="shared" si="103"/>
        <v>0</v>
      </c>
      <c r="N127" s="185">
        <v>203</v>
      </c>
      <c r="O127" s="36">
        <f t="shared" si="100"/>
        <v>1</v>
      </c>
      <c r="P127" s="185">
        <v>240</v>
      </c>
      <c r="Q127" s="96" t="s">
        <v>210</v>
      </c>
      <c r="R127" s="185"/>
      <c r="S127" s="5">
        <f t="shared" si="82"/>
        <v>0</v>
      </c>
      <c r="T127" s="185"/>
      <c r="U127" s="5">
        <f t="shared" si="85"/>
        <v>0</v>
      </c>
      <c r="V127" s="185">
        <v>2284</v>
      </c>
      <c r="W127" s="37">
        <f t="shared" si="86"/>
        <v>2.2000000000000002</v>
      </c>
      <c r="X127" s="36">
        <f t="shared" ref="X127:X138" si="108">IF(V127/(H127-E127)/13&gt;=2.5,1,0)</f>
        <v>0</v>
      </c>
      <c r="Y127" s="185">
        <v>1537</v>
      </c>
      <c r="Z127" s="36">
        <f t="shared" si="105"/>
        <v>1</v>
      </c>
      <c r="AA127" s="185">
        <v>98</v>
      </c>
      <c r="AB127" s="36">
        <f t="shared" si="87"/>
        <v>2</v>
      </c>
      <c r="AC127" s="185">
        <v>95</v>
      </c>
      <c r="AD127" s="36">
        <f t="shared" si="106"/>
        <v>2</v>
      </c>
      <c r="AE127" s="185">
        <v>18</v>
      </c>
      <c r="AF127" s="37">
        <f t="shared" si="88"/>
        <v>0.16981132075471697</v>
      </c>
      <c r="AG127" s="36">
        <f t="shared" si="89"/>
        <v>0</v>
      </c>
      <c r="AH127" s="185">
        <v>180</v>
      </c>
      <c r="AI127" s="37">
        <f>AH127/H127</f>
        <v>2.25</v>
      </c>
      <c r="AJ127" s="36">
        <f t="shared" si="104"/>
        <v>1</v>
      </c>
      <c r="AK127" s="185">
        <v>556</v>
      </c>
      <c r="AL127" s="38">
        <f t="shared" si="90"/>
        <v>46.333333333333336</v>
      </c>
      <c r="AM127" s="36">
        <f t="shared" si="91"/>
        <v>3</v>
      </c>
      <c r="AN127" s="107">
        <f t="shared" si="92"/>
        <v>11</v>
      </c>
      <c r="AO127" s="108">
        <f t="shared" si="107"/>
        <v>61</v>
      </c>
      <c r="AP127" s="104" t="str">
        <f t="shared" si="96"/>
        <v>нет</v>
      </c>
      <c r="AQ127" s="104" t="str">
        <f t="shared" si="97"/>
        <v>нет</v>
      </c>
      <c r="AR127" s="104" t="str">
        <f t="shared" si="98"/>
        <v>нет</v>
      </c>
    </row>
    <row r="128" spans="1:44" s="8" customFormat="1" ht="30" customHeight="1">
      <c r="A128" s="12">
        <v>10</v>
      </c>
      <c r="B128" s="46" t="s">
        <v>68</v>
      </c>
      <c r="C128" s="167">
        <v>46</v>
      </c>
      <c r="D128" s="4">
        <v>13</v>
      </c>
      <c r="E128" s="4">
        <v>49</v>
      </c>
      <c r="F128" s="4">
        <v>326</v>
      </c>
      <c r="G128" s="239">
        <v>326</v>
      </c>
      <c r="H128" s="167">
        <v>327</v>
      </c>
      <c r="I128" s="5">
        <f t="shared" si="84"/>
        <v>1</v>
      </c>
      <c r="J128" s="167">
        <v>13</v>
      </c>
      <c r="K128" s="167">
        <v>162</v>
      </c>
      <c r="L128" s="167">
        <v>55</v>
      </c>
      <c r="M128" s="5">
        <f t="shared" si="103"/>
        <v>0</v>
      </c>
      <c r="N128" s="167">
        <v>446</v>
      </c>
      <c r="O128" s="5">
        <f t="shared" si="100"/>
        <v>1</v>
      </c>
      <c r="P128" s="167">
        <v>359</v>
      </c>
      <c r="Q128" s="249" t="s">
        <v>210</v>
      </c>
      <c r="R128" s="167"/>
      <c r="S128" s="5">
        <f t="shared" si="82"/>
        <v>0</v>
      </c>
      <c r="T128" s="167"/>
      <c r="U128" s="5">
        <f t="shared" si="85"/>
        <v>0</v>
      </c>
      <c r="V128" s="190">
        <v>15070</v>
      </c>
      <c r="W128" s="6">
        <f t="shared" si="86"/>
        <v>4.17</v>
      </c>
      <c r="X128" s="5">
        <f t="shared" si="108"/>
        <v>1</v>
      </c>
      <c r="Y128" s="190">
        <v>8649</v>
      </c>
      <c r="Z128" s="5">
        <f t="shared" si="105"/>
        <v>1</v>
      </c>
      <c r="AA128" s="167">
        <v>100</v>
      </c>
      <c r="AB128" s="5">
        <f t="shared" si="87"/>
        <v>2</v>
      </c>
      <c r="AC128" s="167">
        <v>88</v>
      </c>
      <c r="AD128" s="5">
        <f t="shared" si="106"/>
        <v>1</v>
      </c>
      <c r="AE128" s="167">
        <v>71</v>
      </c>
      <c r="AF128" s="6">
        <f t="shared" si="88"/>
        <v>0.43827160493827161</v>
      </c>
      <c r="AG128" s="5">
        <f t="shared" si="89"/>
        <v>0</v>
      </c>
      <c r="AH128" s="167">
        <v>636</v>
      </c>
      <c r="AI128" s="7">
        <f>ROUND(AH128/H128,0)</f>
        <v>2</v>
      </c>
      <c r="AJ128" s="5">
        <f t="shared" si="104"/>
        <v>1</v>
      </c>
      <c r="AK128" s="167">
        <v>739</v>
      </c>
      <c r="AL128" s="7">
        <f t="shared" si="90"/>
        <v>16.065217391304348</v>
      </c>
      <c r="AM128" s="5">
        <f t="shared" si="91"/>
        <v>2</v>
      </c>
      <c r="AN128" s="107">
        <f t="shared" si="92"/>
        <v>10</v>
      </c>
      <c r="AO128" s="107">
        <f t="shared" si="107"/>
        <v>56</v>
      </c>
      <c r="AP128" s="104" t="str">
        <f t="shared" si="96"/>
        <v>нет</v>
      </c>
      <c r="AQ128" s="104" t="str">
        <f t="shared" si="97"/>
        <v>нет</v>
      </c>
      <c r="AR128" s="104" t="str">
        <f t="shared" si="98"/>
        <v>нет</v>
      </c>
    </row>
    <row r="129" spans="1:44" s="8" customFormat="1" ht="30" customHeight="1">
      <c r="A129" s="12">
        <v>11</v>
      </c>
      <c r="B129" s="46" t="s">
        <v>67</v>
      </c>
      <c r="C129" s="167">
        <v>36</v>
      </c>
      <c r="D129" s="4">
        <v>17</v>
      </c>
      <c r="E129" s="4">
        <v>71</v>
      </c>
      <c r="F129" s="4">
        <v>374</v>
      </c>
      <c r="G129" s="239">
        <v>374</v>
      </c>
      <c r="H129" s="167">
        <v>381</v>
      </c>
      <c r="I129" s="5">
        <f t="shared" si="84"/>
        <v>1</v>
      </c>
      <c r="J129" s="167">
        <v>17</v>
      </c>
      <c r="K129" s="167">
        <v>463</v>
      </c>
      <c r="L129" s="167">
        <v>100</v>
      </c>
      <c r="M129" s="5">
        <f t="shared" si="103"/>
        <v>2</v>
      </c>
      <c r="N129" s="167">
        <v>593</v>
      </c>
      <c r="O129" s="5">
        <f t="shared" si="100"/>
        <v>1</v>
      </c>
      <c r="P129" s="167">
        <v>471</v>
      </c>
      <c r="Q129" s="249" t="s">
        <v>210</v>
      </c>
      <c r="R129" s="167"/>
      <c r="S129" s="5">
        <f t="shared" si="82"/>
        <v>0</v>
      </c>
      <c r="T129" s="167"/>
      <c r="U129" s="5">
        <f t="shared" si="85"/>
        <v>0</v>
      </c>
      <c r="V129" s="190">
        <v>16149</v>
      </c>
      <c r="W129" s="6">
        <f t="shared" si="86"/>
        <v>4.01</v>
      </c>
      <c r="X129" s="5">
        <f t="shared" si="108"/>
        <v>1</v>
      </c>
      <c r="Y129" s="190">
        <v>6846</v>
      </c>
      <c r="Z129" s="5">
        <f t="shared" si="105"/>
        <v>1</v>
      </c>
      <c r="AA129" s="167">
        <v>94</v>
      </c>
      <c r="AB129" s="5">
        <f t="shared" si="87"/>
        <v>2</v>
      </c>
      <c r="AC129" s="167">
        <v>73</v>
      </c>
      <c r="AD129" s="5">
        <f t="shared" si="106"/>
        <v>0</v>
      </c>
      <c r="AE129" s="167">
        <v>88</v>
      </c>
      <c r="AF129" s="6">
        <f t="shared" si="88"/>
        <v>0.19006479481641469</v>
      </c>
      <c r="AG129" s="5">
        <f t="shared" si="89"/>
        <v>0</v>
      </c>
      <c r="AH129" s="167">
        <v>397</v>
      </c>
      <c r="AI129" s="7">
        <f>ROUND(AH129/H129,0)</f>
        <v>1</v>
      </c>
      <c r="AJ129" s="5">
        <f t="shared" si="104"/>
        <v>0</v>
      </c>
      <c r="AK129" s="167">
        <v>510</v>
      </c>
      <c r="AL129" s="7">
        <f t="shared" si="90"/>
        <v>14.166666666666666</v>
      </c>
      <c r="AM129" s="5">
        <f t="shared" si="91"/>
        <v>2</v>
      </c>
      <c r="AN129" s="107">
        <f t="shared" si="92"/>
        <v>10</v>
      </c>
      <c r="AO129" s="107">
        <f t="shared" si="107"/>
        <v>56</v>
      </c>
      <c r="AP129" s="104" t="str">
        <f t="shared" si="96"/>
        <v>нет</v>
      </c>
      <c r="AQ129" s="104" t="str">
        <f t="shared" si="97"/>
        <v>нет</v>
      </c>
      <c r="AR129" s="104" t="str">
        <f t="shared" si="98"/>
        <v>нет</v>
      </c>
    </row>
    <row r="130" spans="1:44" s="8" customFormat="1" ht="30" customHeight="1">
      <c r="A130" s="12">
        <v>12</v>
      </c>
      <c r="B130" s="46" t="s">
        <v>69</v>
      </c>
      <c r="C130" s="167">
        <v>35</v>
      </c>
      <c r="D130" s="4">
        <v>16</v>
      </c>
      <c r="E130" s="4">
        <v>61</v>
      </c>
      <c r="F130" s="4">
        <v>321</v>
      </c>
      <c r="G130" s="239">
        <v>320</v>
      </c>
      <c r="H130" s="167">
        <v>332</v>
      </c>
      <c r="I130" s="5">
        <f t="shared" si="84"/>
        <v>1</v>
      </c>
      <c r="J130" s="167">
        <v>16</v>
      </c>
      <c r="K130" s="167">
        <v>202</v>
      </c>
      <c r="L130" s="167">
        <v>70</v>
      </c>
      <c r="M130" s="5">
        <f t="shared" si="103"/>
        <v>0</v>
      </c>
      <c r="N130" s="167">
        <v>637</v>
      </c>
      <c r="O130" s="5">
        <f t="shared" si="100"/>
        <v>1</v>
      </c>
      <c r="P130" s="167">
        <v>333</v>
      </c>
      <c r="Q130" s="249" t="s">
        <v>210</v>
      </c>
      <c r="R130" s="167"/>
      <c r="S130" s="5">
        <f t="shared" si="82"/>
        <v>0</v>
      </c>
      <c r="T130" s="167"/>
      <c r="U130" s="5">
        <f t="shared" si="85"/>
        <v>0</v>
      </c>
      <c r="V130" s="190">
        <v>12659</v>
      </c>
      <c r="W130" s="6">
        <f t="shared" si="86"/>
        <v>3.59</v>
      </c>
      <c r="X130" s="5">
        <f t="shared" si="108"/>
        <v>1</v>
      </c>
      <c r="Y130" s="190">
        <v>6637</v>
      </c>
      <c r="Z130" s="5">
        <f t="shared" si="105"/>
        <v>1</v>
      </c>
      <c r="AA130" s="167">
        <v>98</v>
      </c>
      <c r="AB130" s="5">
        <f t="shared" si="87"/>
        <v>2</v>
      </c>
      <c r="AC130" s="167">
        <v>87</v>
      </c>
      <c r="AD130" s="5">
        <f t="shared" si="106"/>
        <v>1</v>
      </c>
      <c r="AE130" s="167">
        <v>27</v>
      </c>
      <c r="AF130" s="6">
        <f t="shared" si="88"/>
        <v>0.13366336633663367</v>
      </c>
      <c r="AG130" s="5">
        <f t="shared" si="89"/>
        <v>0</v>
      </c>
      <c r="AH130" s="167">
        <v>882</v>
      </c>
      <c r="AI130" s="7">
        <f>ROUND(AH130/H130,0)</f>
        <v>3</v>
      </c>
      <c r="AJ130" s="5">
        <f t="shared" si="104"/>
        <v>1</v>
      </c>
      <c r="AK130" s="167">
        <v>763</v>
      </c>
      <c r="AL130" s="7">
        <f t="shared" si="90"/>
        <v>21.8</v>
      </c>
      <c r="AM130" s="5">
        <f t="shared" si="91"/>
        <v>2</v>
      </c>
      <c r="AN130" s="107">
        <f t="shared" si="92"/>
        <v>10</v>
      </c>
      <c r="AO130" s="107">
        <f t="shared" si="107"/>
        <v>56</v>
      </c>
      <c r="AP130" s="104" t="str">
        <f t="shared" si="96"/>
        <v>нет</v>
      </c>
      <c r="AQ130" s="104" t="str">
        <f t="shared" si="97"/>
        <v>нет</v>
      </c>
      <c r="AR130" s="104" t="str">
        <f t="shared" si="98"/>
        <v>нет</v>
      </c>
    </row>
    <row r="131" spans="1:44" s="8" customFormat="1" ht="30" customHeight="1">
      <c r="A131" s="12">
        <v>13</v>
      </c>
      <c r="B131" s="46" t="s">
        <v>70</v>
      </c>
      <c r="C131" s="167" t="s">
        <v>234</v>
      </c>
      <c r="D131" s="4">
        <v>11</v>
      </c>
      <c r="E131" s="4">
        <v>12</v>
      </c>
      <c r="F131" s="4">
        <v>68</v>
      </c>
      <c r="G131" s="239">
        <v>68</v>
      </c>
      <c r="H131" s="167" t="s">
        <v>292</v>
      </c>
      <c r="I131" s="5">
        <f t="shared" si="84"/>
        <v>1</v>
      </c>
      <c r="J131" s="167" t="s">
        <v>315</v>
      </c>
      <c r="K131" s="167" t="s">
        <v>290</v>
      </c>
      <c r="L131" s="167" t="s">
        <v>316</v>
      </c>
      <c r="M131" s="5">
        <f t="shared" si="103"/>
        <v>2</v>
      </c>
      <c r="N131" s="167" t="s">
        <v>319</v>
      </c>
      <c r="O131" s="5">
        <f t="shared" si="100"/>
        <v>1</v>
      </c>
      <c r="P131" s="167" t="s">
        <v>322</v>
      </c>
      <c r="Q131" s="249" t="s">
        <v>210</v>
      </c>
      <c r="R131" s="167"/>
      <c r="S131" s="5">
        <f t="shared" si="82"/>
        <v>0</v>
      </c>
      <c r="T131" s="167"/>
      <c r="U131" s="5">
        <f t="shared" si="85"/>
        <v>0</v>
      </c>
      <c r="V131" s="190" t="s">
        <v>325</v>
      </c>
      <c r="W131" s="6">
        <f t="shared" si="86"/>
        <v>6.15</v>
      </c>
      <c r="X131" s="5">
        <f t="shared" si="108"/>
        <v>1</v>
      </c>
      <c r="Y131" s="190" t="s">
        <v>327</v>
      </c>
      <c r="Z131" s="5">
        <f t="shared" si="105"/>
        <v>0</v>
      </c>
      <c r="AA131" s="167" t="s">
        <v>287</v>
      </c>
      <c r="AB131" s="5">
        <f t="shared" si="87"/>
        <v>2</v>
      </c>
      <c r="AC131" s="167" t="s">
        <v>287</v>
      </c>
      <c r="AD131" s="5">
        <f t="shared" si="106"/>
        <v>2</v>
      </c>
      <c r="AE131" s="167" t="s">
        <v>305</v>
      </c>
      <c r="AF131" s="6">
        <f t="shared" si="88"/>
        <v>5.0847457627118647E-2</v>
      </c>
      <c r="AG131" s="5">
        <f t="shared" si="89"/>
        <v>0</v>
      </c>
      <c r="AH131" s="167" t="s">
        <v>305</v>
      </c>
      <c r="AI131" s="7">
        <f>ROUND(AH131/H131,0)</f>
        <v>0</v>
      </c>
      <c r="AJ131" s="5">
        <f t="shared" si="104"/>
        <v>0</v>
      </c>
      <c r="AK131" s="167" t="s">
        <v>333</v>
      </c>
      <c r="AL131" s="7">
        <f t="shared" si="90"/>
        <v>10.321428571428571</v>
      </c>
      <c r="AM131" s="5">
        <f t="shared" si="91"/>
        <v>1</v>
      </c>
      <c r="AN131" s="107">
        <f t="shared" si="92"/>
        <v>10</v>
      </c>
      <c r="AO131" s="107">
        <f t="shared" si="107"/>
        <v>56</v>
      </c>
      <c r="AP131" s="104" t="str">
        <f t="shared" si="96"/>
        <v>нет</v>
      </c>
      <c r="AQ131" s="104" t="str">
        <f t="shared" si="97"/>
        <v>нет</v>
      </c>
      <c r="AR131" s="104" t="str">
        <f t="shared" si="98"/>
        <v>нет</v>
      </c>
    </row>
    <row r="132" spans="1:44" s="8" customFormat="1" ht="30" customHeight="1">
      <c r="A132" s="12">
        <v>37</v>
      </c>
      <c r="B132" s="217" t="s">
        <v>32</v>
      </c>
      <c r="C132" s="184" t="s">
        <v>380</v>
      </c>
      <c r="D132" s="4">
        <v>10</v>
      </c>
      <c r="E132" s="4">
        <v>100</v>
      </c>
      <c r="F132" s="4">
        <v>251</v>
      </c>
      <c r="G132" s="242">
        <v>251</v>
      </c>
      <c r="H132" s="184" t="s">
        <v>511</v>
      </c>
      <c r="I132" s="5">
        <f t="shared" ref="I132:I163" si="109">IF(ABS((H132-G132)/G132)&lt;=0.1,1,0)</f>
        <v>1</v>
      </c>
      <c r="J132" s="184" t="s">
        <v>233</v>
      </c>
      <c r="K132" s="184" t="s">
        <v>513</v>
      </c>
      <c r="L132" s="184" t="s">
        <v>256</v>
      </c>
      <c r="M132" s="5">
        <f t="shared" si="103"/>
        <v>2</v>
      </c>
      <c r="N132" s="184" t="s">
        <v>517</v>
      </c>
      <c r="O132" s="39">
        <f>IF(N132/D132&gt;=9,1,0)</f>
        <v>1</v>
      </c>
      <c r="P132" s="184" t="s">
        <v>519</v>
      </c>
      <c r="Q132" s="250" t="s">
        <v>210</v>
      </c>
      <c r="R132" s="184"/>
      <c r="S132" s="5">
        <f t="shared" si="82"/>
        <v>0</v>
      </c>
      <c r="T132" s="184"/>
      <c r="U132" s="5">
        <f t="shared" ref="U132:U163" si="110">IF(T132&gt;=90,2,IF(T132&gt;=80,1,0))</f>
        <v>0</v>
      </c>
      <c r="V132" s="184" t="s">
        <v>523</v>
      </c>
      <c r="W132" s="6">
        <f t="shared" ref="W132:W154" si="111">ROUND($V132/($H132-$E132)/13,2)</f>
        <v>2.96</v>
      </c>
      <c r="X132" s="5">
        <f t="shared" si="108"/>
        <v>1</v>
      </c>
      <c r="Y132" s="184" t="s">
        <v>526</v>
      </c>
      <c r="Z132" s="5">
        <f t="shared" si="105"/>
        <v>0</v>
      </c>
      <c r="AA132" s="184">
        <v>100</v>
      </c>
      <c r="AB132" s="5">
        <f t="shared" ref="AB132:AB163" si="112">IF(AA132&gt;=90,2,IF(AA132&gt;=80,1,0))</f>
        <v>2</v>
      </c>
      <c r="AC132" s="184">
        <v>63</v>
      </c>
      <c r="AD132" s="39">
        <f>IF(AC132&gt;=70,2,IF(AC132&gt;=60,1,0))</f>
        <v>1</v>
      </c>
      <c r="AE132" s="184">
        <v>512</v>
      </c>
      <c r="AF132" s="6">
        <f t="shared" ref="AF132:AF163" si="113">AE132/K132</f>
        <v>1.5609756097560976</v>
      </c>
      <c r="AG132" s="5">
        <f t="shared" ref="AG132:AG163" si="114">IF(AF132&gt;12,3,IF(AF132&gt;4,2,IF(AF132&gt;1,1,0)))</f>
        <v>1</v>
      </c>
      <c r="AH132" s="184">
        <v>30</v>
      </c>
      <c r="AI132" s="6">
        <f t="shared" ref="AI132:AI138" si="115">AH132/H132</f>
        <v>0.11952191235059761</v>
      </c>
      <c r="AJ132" s="5">
        <f t="shared" si="104"/>
        <v>0</v>
      </c>
      <c r="AK132" s="184">
        <v>168</v>
      </c>
      <c r="AL132" s="7">
        <f t="shared" ref="AL132:AL163" si="116">AK132/C132</f>
        <v>12</v>
      </c>
      <c r="AM132" s="5">
        <f t="shared" ref="AM132:AM163" si="117">IF(AL132&gt;23,3,IF(AL132&gt;12,2,IF(AL132&gt;4,1,0)))</f>
        <v>1</v>
      </c>
      <c r="AN132" s="107">
        <f t="shared" ref="AN132:AN163" si="118">I132+M132+O132+S132+U132+X132+Z132+AB132+AD132+AG132+AJ132+AM132</f>
        <v>10</v>
      </c>
      <c r="AO132" s="107">
        <f t="shared" si="107"/>
        <v>56</v>
      </c>
      <c r="AP132" s="104" t="str">
        <f t="shared" si="96"/>
        <v>нет</v>
      </c>
      <c r="AQ132" s="104" t="str">
        <f t="shared" si="97"/>
        <v>нет</v>
      </c>
      <c r="AR132" s="104" t="str">
        <f t="shared" si="98"/>
        <v>нет</v>
      </c>
    </row>
    <row r="133" spans="1:44" s="8" customFormat="1" ht="30" customHeight="1">
      <c r="A133" s="12">
        <v>38</v>
      </c>
      <c r="B133" s="217" t="s">
        <v>191</v>
      </c>
      <c r="C133" s="184" t="s">
        <v>239</v>
      </c>
      <c r="D133" s="4">
        <v>11</v>
      </c>
      <c r="E133" s="4">
        <v>9</v>
      </c>
      <c r="F133" s="4">
        <v>56</v>
      </c>
      <c r="G133" s="242">
        <v>56</v>
      </c>
      <c r="H133" s="184" t="s">
        <v>512</v>
      </c>
      <c r="I133" s="5">
        <f t="shared" si="109"/>
        <v>1</v>
      </c>
      <c r="J133" s="184" t="s">
        <v>315</v>
      </c>
      <c r="K133" s="184" t="s">
        <v>515</v>
      </c>
      <c r="L133" s="184" t="s">
        <v>286</v>
      </c>
      <c r="M133" s="5">
        <f t="shared" si="103"/>
        <v>2</v>
      </c>
      <c r="N133" s="184" t="s">
        <v>518</v>
      </c>
      <c r="O133" s="5">
        <f>IF(N133/D133&gt;=13,1,0)</f>
        <v>1</v>
      </c>
      <c r="P133" s="184" t="s">
        <v>521</v>
      </c>
      <c r="Q133" s="250" t="s">
        <v>210</v>
      </c>
      <c r="R133" s="184"/>
      <c r="S133" s="5">
        <f t="shared" si="82"/>
        <v>0</v>
      </c>
      <c r="T133" s="184"/>
      <c r="U133" s="5">
        <f t="shared" si="110"/>
        <v>0</v>
      </c>
      <c r="V133" s="184" t="s">
        <v>525</v>
      </c>
      <c r="W133" s="6">
        <f t="shared" si="111"/>
        <v>2.75</v>
      </c>
      <c r="X133" s="5">
        <f t="shared" si="108"/>
        <v>1</v>
      </c>
      <c r="Y133" s="184" t="s">
        <v>528</v>
      </c>
      <c r="Z133" s="5">
        <f t="shared" si="105"/>
        <v>1</v>
      </c>
      <c r="AA133" s="184">
        <v>77</v>
      </c>
      <c r="AB133" s="5">
        <f t="shared" si="112"/>
        <v>0</v>
      </c>
      <c r="AC133" s="184">
        <v>78</v>
      </c>
      <c r="AD133" s="5">
        <f>IF(AC133&gt;=90,2,IF(AC133&gt;=80,1,0))</f>
        <v>0</v>
      </c>
      <c r="AE133" s="184">
        <v>74</v>
      </c>
      <c r="AF133" s="6">
        <f t="shared" si="113"/>
        <v>1.2758620689655173</v>
      </c>
      <c r="AG133" s="5">
        <f t="shared" si="114"/>
        <v>1</v>
      </c>
      <c r="AH133" s="184">
        <v>180</v>
      </c>
      <c r="AI133" s="6">
        <f t="shared" si="115"/>
        <v>3.2142857142857144</v>
      </c>
      <c r="AJ133" s="5">
        <f t="shared" si="104"/>
        <v>1</v>
      </c>
      <c r="AK133" s="184">
        <v>353</v>
      </c>
      <c r="AL133" s="7">
        <f t="shared" si="116"/>
        <v>20.764705882352942</v>
      </c>
      <c r="AM133" s="5">
        <f t="shared" si="117"/>
        <v>2</v>
      </c>
      <c r="AN133" s="107">
        <f t="shared" si="118"/>
        <v>10</v>
      </c>
      <c r="AO133" s="107">
        <f t="shared" si="107"/>
        <v>56</v>
      </c>
      <c r="AP133" s="104" t="str">
        <f t="shared" si="96"/>
        <v>нет</v>
      </c>
      <c r="AQ133" s="104" t="str">
        <f t="shared" si="97"/>
        <v>нет</v>
      </c>
      <c r="AR133" s="104" t="str">
        <f t="shared" si="98"/>
        <v>нет</v>
      </c>
    </row>
    <row r="134" spans="1:44" s="8" customFormat="1" ht="30" customHeight="1">
      <c r="A134" s="12">
        <v>43</v>
      </c>
      <c r="B134" s="217" t="s">
        <v>196</v>
      </c>
      <c r="C134" s="184">
        <v>55</v>
      </c>
      <c r="D134" s="4">
        <v>21</v>
      </c>
      <c r="E134" s="4">
        <v>81</v>
      </c>
      <c r="F134" s="4">
        <v>390</v>
      </c>
      <c r="G134" s="242">
        <v>392</v>
      </c>
      <c r="H134" s="184">
        <v>391</v>
      </c>
      <c r="I134" s="5">
        <f t="shared" si="109"/>
        <v>1</v>
      </c>
      <c r="J134" s="184">
        <v>22</v>
      </c>
      <c r="K134" s="184">
        <v>446</v>
      </c>
      <c r="L134" s="184">
        <v>100</v>
      </c>
      <c r="M134" s="5">
        <f t="shared" si="103"/>
        <v>2</v>
      </c>
      <c r="N134" s="184">
        <v>665</v>
      </c>
      <c r="O134" s="5">
        <f>IF(N134/D134&gt;=13,1,0)</f>
        <v>1</v>
      </c>
      <c r="P134" s="184">
        <v>574</v>
      </c>
      <c r="Q134" s="96" t="s">
        <v>210</v>
      </c>
      <c r="R134" s="184"/>
      <c r="S134" s="5">
        <f t="shared" si="82"/>
        <v>0</v>
      </c>
      <c r="T134" s="184"/>
      <c r="U134" s="5">
        <f t="shared" si="110"/>
        <v>0</v>
      </c>
      <c r="V134" s="184">
        <v>13296</v>
      </c>
      <c r="W134" s="6">
        <f t="shared" si="111"/>
        <v>3.3</v>
      </c>
      <c r="X134" s="5">
        <f t="shared" si="108"/>
        <v>1</v>
      </c>
      <c r="Y134" s="184">
        <v>2529</v>
      </c>
      <c r="Z134" s="5">
        <v>0</v>
      </c>
      <c r="AA134" s="184">
        <v>100</v>
      </c>
      <c r="AB134" s="5">
        <f t="shared" si="112"/>
        <v>2</v>
      </c>
      <c r="AC134" s="184">
        <v>99</v>
      </c>
      <c r="AD134" s="5">
        <f>IF(AC134&gt;=90,2,IF(AC134&gt;=80,1,0))</f>
        <v>2</v>
      </c>
      <c r="AE134" s="184">
        <v>8</v>
      </c>
      <c r="AF134" s="6">
        <f t="shared" si="113"/>
        <v>1.7937219730941704E-2</v>
      </c>
      <c r="AG134" s="5">
        <f t="shared" si="114"/>
        <v>0</v>
      </c>
      <c r="AH134" s="184">
        <v>0</v>
      </c>
      <c r="AI134" s="7">
        <f t="shared" si="115"/>
        <v>0</v>
      </c>
      <c r="AJ134" s="5">
        <f t="shared" si="104"/>
        <v>0</v>
      </c>
      <c r="AK134" s="184">
        <v>456</v>
      </c>
      <c r="AL134" s="7">
        <f t="shared" si="116"/>
        <v>8.290909090909091</v>
      </c>
      <c r="AM134" s="5">
        <f t="shared" si="117"/>
        <v>1</v>
      </c>
      <c r="AN134" s="107">
        <f t="shared" si="118"/>
        <v>10</v>
      </c>
      <c r="AO134" s="107">
        <f t="shared" si="107"/>
        <v>56</v>
      </c>
      <c r="AP134" s="104" t="str">
        <f t="shared" si="96"/>
        <v>нет</v>
      </c>
      <c r="AQ134" s="104" t="str">
        <f t="shared" si="97"/>
        <v>нет</v>
      </c>
      <c r="AR134" s="104" t="str">
        <f t="shared" si="98"/>
        <v>нет</v>
      </c>
    </row>
    <row r="135" spans="1:44" s="8" customFormat="1" ht="30" customHeight="1">
      <c r="A135" s="12">
        <v>55</v>
      </c>
      <c r="B135" s="217" t="s">
        <v>229</v>
      </c>
      <c r="C135" s="172">
        <v>14</v>
      </c>
      <c r="D135" s="4">
        <v>7</v>
      </c>
      <c r="E135" s="4">
        <v>36</v>
      </c>
      <c r="F135" s="4">
        <v>126</v>
      </c>
      <c r="G135" s="242">
        <v>125</v>
      </c>
      <c r="H135" s="172">
        <v>126</v>
      </c>
      <c r="I135" s="5">
        <f t="shared" si="109"/>
        <v>1</v>
      </c>
      <c r="J135" s="172">
        <v>7</v>
      </c>
      <c r="K135" s="172">
        <v>123</v>
      </c>
      <c r="L135" s="172">
        <v>70</v>
      </c>
      <c r="M135" s="5">
        <f t="shared" si="103"/>
        <v>0</v>
      </c>
      <c r="N135" s="191">
        <v>127</v>
      </c>
      <c r="O135" s="39">
        <f>IF(N135/D135&gt;=6,1,0)</f>
        <v>1</v>
      </c>
      <c r="P135" s="191">
        <v>149</v>
      </c>
      <c r="Q135" s="96" t="s">
        <v>210</v>
      </c>
      <c r="R135" s="185"/>
      <c r="S135" s="5"/>
      <c r="T135" s="185"/>
      <c r="U135" s="5">
        <f t="shared" si="110"/>
        <v>0</v>
      </c>
      <c r="V135" s="191">
        <v>3919</v>
      </c>
      <c r="W135" s="6">
        <f t="shared" si="111"/>
        <v>3.35</v>
      </c>
      <c r="X135" s="5">
        <f t="shared" si="108"/>
        <v>1</v>
      </c>
      <c r="Y135" s="191">
        <v>2204</v>
      </c>
      <c r="Z135" s="5">
        <f t="shared" ref="Z135:Z146" si="119">IF(Y135/H135&gt;=6,1,0)</f>
        <v>1</v>
      </c>
      <c r="AA135" s="191">
        <v>99</v>
      </c>
      <c r="AB135" s="5">
        <f t="shared" si="112"/>
        <v>2</v>
      </c>
      <c r="AC135" s="191">
        <v>96</v>
      </c>
      <c r="AD135" s="39">
        <f>IF(AC135&gt;=70,2,IF(AC135&gt;=60,1,0))</f>
        <v>2</v>
      </c>
      <c r="AE135" s="191">
        <v>20</v>
      </c>
      <c r="AF135" s="6">
        <f t="shared" si="113"/>
        <v>0.16260162601626016</v>
      </c>
      <c r="AG135" s="5">
        <f t="shared" si="114"/>
        <v>0</v>
      </c>
      <c r="AH135" s="191">
        <v>27</v>
      </c>
      <c r="AI135" s="7">
        <f t="shared" si="115"/>
        <v>0.21428571428571427</v>
      </c>
      <c r="AJ135" s="5">
        <f t="shared" si="104"/>
        <v>0</v>
      </c>
      <c r="AK135" s="191">
        <v>169</v>
      </c>
      <c r="AL135" s="7">
        <f t="shared" si="116"/>
        <v>12.071428571428571</v>
      </c>
      <c r="AM135" s="5">
        <f t="shared" si="117"/>
        <v>2</v>
      </c>
      <c r="AN135" s="107">
        <f t="shared" si="118"/>
        <v>10</v>
      </c>
      <c r="AO135" s="107">
        <f t="shared" si="107"/>
        <v>56</v>
      </c>
      <c r="AP135" s="104" t="str">
        <f t="shared" si="96"/>
        <v>нет</v>
      </c>
      <c r="AQ135" s="104" t="str">
        <f t="shared" si="97"/>
        <v>нет</v>
      </c>
      <c r="AR135" s="104" t="str">
        <f t="shared" si="98"/>
        <v>нет</v>
      </c>
    </row>
    <row r="136" spans="1:44" s="8" customFormat="1" ht="30" customHeight="1">
      <c r="A136" s="12">
        <v>86</v>
      </c>
      <c r="B136" s="217" t="s">
        <v>226</v>
      </c>
      <c r="C136" s="185">
        <v>4</v>
      </c>
      <c r="D136" s="4">
        <v>4</v>
      </c>
      <c r="E136" s="4">
        <v>3</v>
      </c>
      <c r="F136" s="4">
        <v>12</v>
      </c>
      <c r="G136" s="242">
        <v>12</v>
      </c>
      <c r="H136" s="185">
        <v>13</v>
      </c>
      <c r="I136" s="5">
        <f t="shared" si="109"/>
        <v>1</v>
      </c>
      <c r="J136" s="185">
        <v>4</v>
      </c>
      <c r="K136" s="185">
        <v>25</v>
      </c>
      <c r="L136" s="185">
        <v>100</v>
      </c>
      <c r="M136" s="5">
        <f t="shared" si="103"/>
        <v>2</v>
      </c>
      <c r="N136" s="185">
        <v>59</v>
      </c>
      <c r="O136" s="39">
        <f>IF(N136/D136&gt;=9,1,0)</f>
        <v>1</v>
      </c>
      <c r="P136" s="185">
        <v>90</v>
      </c>
      <c r="Q136" s="252" t="s">
        <v>210</v>
      </c>
      <c r="R136" s="185"/>
      <c r="S136" s="5">
        <f t="shared" ref="S136:S159" si="120">IF(R136&gt;=90,2,IF(R136&gt;=80,1,0))</f>
        <v>0</v>
      </c>
      <c r="T136" s="185"/>
      <c r="U136" s="5">
        <f t="shared" si="110"/>
        <v>0</v>
      </c>
      <c r="V136" s="185">
        <v>657</v>
      </c>
      <c r="W136" s="6">
        <f t="shared" si="111"/>
        <v>5.05</v>
      </c>
      <c r="X136" s="5">
        <f t="shared" si="108"/>
        <v>1</v>
      </c>
      <c r="Y136" s="185">
        <v>154</v>
      </c>
      <c r="Z136" s="5">
        <f t="shared" si="119"/>
        <v>1</v>
      </c>
      <c r="AA136" s="185">
        <v>100</v>
      </c>
      <c r="AB136" s="5">
        <f t="shared" si="112"/>
        <v>2</v>
      </c>
      <c r="AC136" s="185">
        <v>69</v>
      </c>
      <c r="AD136" s="39">
        <f>IF(AC136&gt;=70,2,IF(AC136&gt;=60,1,0))</f>
        <v>1</v>
      </c>
      <c r="AE136" s="185">
        <v>0</v>
      </c>
      <c r="AF136" s="6">
        <f t="shared" si="113"/>
        <v>0</v>
      </c>
      <c r="AG136" s="5">
        <f t="shared" si="114"/>
        <v>0</v>
      </c>
      <c r="AH136" s="185">
        <v>0</v>
      </c>
      <c r="AI136" s="7">
        <f t="shared" si="115"/>
        <v>0</v>
      </c>
      <c r="AJ136" s="5">
        <f t="shared" si="104"/>
        <v>0</v>
      </c>
      <c r="AK136" s="185">
        <v>41</v>
      </c>
      <c r="AL136" s="7">
        <f t="shared" si="116"/>
        <v>10.25</v>
      </c>
      <c r="AM136" s="5">
        <f t="shared" si="117"/>
        <v>1</v>
      </c>
      <c r="AN136" s="107">
        <f t="shared" si="118"/>
        <v>10</v>
      </c>
      <c r="AO136" s="107">
        <f t="shared" si="107"/>
        <v>56</v>
      </c>
      <c r="AP136" s="104" t="str">
        <f t="shared" si="96"/>
        <v>нет</v>
      </c>
      <c r="AQ136" s="104" t="str">
        <f t="shared" si="97"/>
        <v>нет</v>
      </c>
      <c r="AR136" s="104" t="str">
        <f t="shared" si="98"/>
        <v>нет</v>
      </c>
    </row>
    <row r="137" spans="1:44" s="8" customFormat="1" ht="30" customHeight="1">
      <c r="A137" s="12">
        <v>87</v>
      </c>
      <c r="B137" s="217" t="s">
        <v>138</v>
      </c>
      <c r="C137" s="185">
        <v>7</v>
      </c>
      <c r="D137" s="4">
        <v>3</v>
      </c>
      <c r="E137" s="4">
        <v>1</v>
      </c>
      <c r="F137" s="4">
        <v>7</v>
      </c>
      <c r="G137" s="242">
        <v>7</v>
      </c>
      <c r="H137" s="185">
        <v>7</v>
      </c>
      <c r="I137" s="5">
        <f t="shared" si="109"/>
        <v>1</v>
      </c>
      <c r="J137" s="185">
        <v>3</v>
      </c>
      <c r="K137" s="185">
        <v>13</v>
      </c>
      <c r="L137" s="185">
        <v>100</v>
      </c>
      <c r="M137" s="5">
        <f t="shared" si="103"/>
        <v>2</v>
      </c>
      <c r="N137" s="185">
        <v>36</v>
      </c>
      <c r="O137" s="39">
        <f>IF(N137/D137&gt;=9,1,0)</f>
        <v>1</v>
      </c>
      <c r="P137" s="185">
        <v>69</v>
      </c>
      <c r="Q137" s="252" t="s">
        <v>210</v>
      </c>
      <c r="R137" s="185"/>
      <c r="S137" s="5">
        <f t="shared" si="120"/>
        <v>0</v>
      </c>
      <c r="T137" s="185"/>
      <c r="U137" s="5">
        <f t="shared" si="110"/>
        <v>0</v>
      </c>
      <c r="V137" s="185">
        <v>560</v>
      </c>
      <c r="W137" s="6">
        <f t="shared" si="111"/>
        <v>7.18</v>
      </c>
      <c r="X137" s="5">
        <f t="shared" si="108"/>
        <v>1</v>
      </c>
      <c r="Y137" s="185">
        <v>91</v>
      </c>
      <c r="Z137" s="5">
        <f t="shared" si="119"/>
        <v>1</v>
      </c>
      <c r="AA137" s="185">
        <v>100</v>
      </c>
      <c r="AB137" s="5">
        <f t="shared" si="112"/>
        <v>2</v>
      </c>
      <c r="AC137" s="185">
        <v>59</v>
      </c>
      <c r="AD137" s="39">
        <f>IF(AC137&gt;=70,2,IF(AC137&gt;=60,1,0))</f>
        <v>0</v>
      </c>
      <c r="AE137" s="185">
        <v>0</v>
      </c>
      <c r="AF137" s="6">
        <f t="shared" si="113"/>
        <v>0</v>
      </c>
      <c r="AG137" s="5">
        <f t="shared" si="114"/>
        <v>0</v>
      </c>
      <c r="AH137" s="185">
        <v>0</v>
      </c>
      <c r="AI137" s="7">
        <f t="shared" si="115"/>
        <v>0</v>
      </c>
      <c r="AJ137" s="5">
        <f t="shared" si="104"/>
        <v>0</v>
      </c>
      <c r="AK137" s="185">
        <v>87</v>
      </c>
      <c r="AL137" s="7">
        <f t="shared" si="116"/>
        <v>12.428571428571429</v>
      </c>
      <c r="AM137" s="5">
        <f t="shared" si="117"/>
        <v>2</v>
      </c>
      <c r="AN137" s="107">
        <f t="shared" si="118"/>
        <v>10</v>
      </c>
      <c r="AO137" s="107">
        <f t="shared" si="107"/>
        <v>56</v>
      </c>
      <c r="AP137" s="104" t="str">
        <f t="shared" si="96"/>
        <v>нет</v>
      </c>
      <c r="AQ137" s="104" t="str">
        <f t="shared" si="97"/>
        <v>нет</v>
      </c>
      <c r="AR137" s="104" t="str">
        <f t="shared" si="98"/>
        <v>нет</v>
      </c>
    </row>
    <row r="138" spans="1:44" s="8" customFormat="1" ht="27" customHeight="1">
      <c r="A138" s="12">
        <v>155</v>
      </c>
      <c r="B138" s="221" t="s">
        <v>84</v>
      </c>
      <c r="C138" s="185">
        <v>24</v>
      </c>
      <c r="D138" s="4">
        <v>11</v>
      </c>
      <c r="E138" s="4">
        <v>22</v>
      </c>
      <c r="F138" s="4">
        <v>147</v>
      </c>
      <c r="G138" s="173">
        <v>147</v>
      </c>
      <c r="H138" s="185">
        <v>148</v>
      </c>
      <c r="I138" s="5">
        <f t="shared" si="109"/>
        <v>1</v>
      </c>
      <c r="J138" s="185">
        <v>17</v>
      </c>
      <c r="K138" s="185">
        <v>165</v>
      </c>
      <c r="L138" s="185">
        <v>98</v>
      </c>
      <c r="M138" s="5">
        <f t="shared" si="103"/>
        <v>2</v>
      </c>
      <c r="N138" s="185">
        <v>466</v>
      </c>
      <c r="O138" s="5">
        <f>IF(N138/D138&gt;=13,1,0)</f>
        <v>1</v>
      </c>
      <c r="P138" s="185">
        <v>458</v>
      </c>
      <c r="Q138" s="252" t="s">
        <v>210</v>
      </c>
      <c r="R138" s="185"/>
      <c r="S138" s="5">
        <f t="shared" si="120"/>
        <v>0</v>
      </c>
      <c r="T138" s="185"/>
      <c r="U138" s="5">
        <f t="shared" si="110"/>
        <v>0</v>
      </c>
      <c r="V138" s="185">
        <v>4932</v>
      </c>
      <c r="W138" s="6">
        <f t="shared" si="111"/>
        <v>3.01</v>
      </c>
      <c r="X138" s="5">
        <f t="shared" si="108"/>
        <v>1</v>
      </c>
      <c r="Y138" s="185">
        <v>1833</v>
      </c>
      <c r="Z138" s="5">
        <f t="shared" si="119"/>
        <v>1</v>
      </c>
      <c r="AA138" s="185">
        <v>80</v>
      </c>
      <c r="AB138" s="5">
        <f t="shared" si="112"/>
        <v>1</v>
      </c>
      <c r="AC138" s="185">
        <v>75</v>
      </c>
      <c r="AD138" s="5">
        <f>IF(AC138&gt;=90,2,IF(AC138&gt;=80,1,0))</f>
        <v>0</v>
      </c>
      <c r="AE138" s="185">
        <v>437</v>
      </c>
      <c r="AF138" s="6">
        <f t="shared" si="113"/>
        <v>2.6484848484848484</v>
      </c>
      <c r="AG138" s="5">
        <f t="shared" si="114"/>
        <v>1</v>
      </c>
      <c r="AH138" s="185">
        <v>121</v>
      </c>
      <c r="AI138" s="7">
        <f t="shared" si="115"/>
        <v>0.81756756756756754</v>
      </c>
      <c r="AJ138" s="5">
        <f t="shared" si="104"/>
        <v>0</v>
      </c>
      <c r="AK138" s="185">
        <v>484</v>
      </c>
      <c r="AL138" s="7">
        <f t="shared" si="116"/>
        <v>20.166666666666668</v>
      </c>
      <c r="AM138" s="5">
        <f t="shared" si="117"/>
        <v>2</v>
      </c>
      <c r="AN138" s="107">
        <f t="shared" si="118"/>
        <v>10</v>
      </c>
      <c r="AO138" s="107">
        <f t="shared" si="107"/>
        <v>56</v>
      </c>
      <c r="AP138" s="104" t="str">
        <f t="shared" si="96"/>
        <v>нет</v>
      </c>
      <c r="AQ138" s="104" t="str">
        <f t="shared" si="97"/>
        <v>нет</v>
      </c>
      <c r="AR138" s="104" t="str">
        <f t="shared" si="98"/>
        <v>нет</v>
      </c>
    </row>
    <row r="139" spans="1:44" s="8" customFormat="1" ht="30" customHeight="1">
      <c r="A139" s="12">
        <v>74</v>
      </c>
      <c r="B139" s="217" t="s">
        <v>177</v>
      </c>
      <c r="C139" s="234">
        <v>9</v>
      </c>
      <c r="D139" s="4">
        <v>8</v>
      </c>
      <c r="E139" s="4">
        <v>0</v>
      </c>
      <c r="F139" s="4">
        <v>120</v>
      </c>
      <c r="G139" s="242">
        <v>120</v>
      </c>
      <c r="H139" s="234">
        <v>120</v>
      </c>
      <c r="I139" s="5">
        <f t="shared" si="109"/>
        <v>1</v>
      </c>
      <c r="J139" s="234">
        <v>8</v>
      </c>
      <c r="K139" s="234">
        <v>3</v>
      </c>
      <c r="L139" s="234">
        <v>2</v>
      </c>
      <c r="M139" s="152">
        <f t="shared" si="103"/>
        <v>0</v>
      </c>
      <c r="N139" s="234">
        <v>89</v>
      </c>
      <c r="O139" s="5">
        <f>IF(N139/D139&gt;=13,1,0)</f>
        <v>0</v>
      </c>
      <c r="P139" s="234">
        <v>112</v>
      </c>
      <c r="Q139" s="97" t="s">
        <v>212</v>
      </c>
      <c r="R139" s="234"/>
      <c r="S139" s="5">
        <f t="shared" si="120"/>
        <v>0</v>
      </c>
      <c r="T139" s="234"/>
      <c r="U139" s="5">
        <f t="shared" si="110"/>
        <v>0</v>
      </c>
      <c r="V139" s="234">
        <v>2002</v>
      </c>
      <c r="W139" s="6">
        <f t="shared" si="111"/>
        <v>1.28</v>
      </c>
      <c r="X139" s="94">
        <f>IF(V139/(H139-E139)/13&gt;=1.5,1,0)</f>
        <v>0</v>
      </c>
      <c r="Y139" s="234">
        <v>0</v>
      </c>
      <c r="Z139" s="5">
        <f t="shared" si="119"/>
        <v>0</v>
      </c>
      <c r="AA139" s="234">
        <v>100</v>
      </c>
      <c r="AB139" s="5">
        <f t="shared" si="112"/>
        <v>2</v>
      </c>
      <c r="AC139" s="234">
        <v>100</v>
      </c>
      <c r="AD139" s="5">
        <f>IF(AC139&gt;=90,2,IF(AC139&gt;=80,1,0))</f>
        <v>2</v>
      </c>
      <c r="AE139" s="234">
        <v>0</v>
      </c>
      <c r="AF139" s="6">
        <v>0</v>
      </c>
      <c r="AG139" s="152">
        <f t="shared" si="114"/>
        <v>0</v>
      </c>
      <c r="AH139" s="234">
        <v>0</v>
      </c>
      <c r="AI139" s="7">
        <f>ROUND(AH139/H139,0)</f>
        <v>0</v>
      </c>
      <c r="AJ139" s="152">
        <f t="shared" si="104"/>
        <v>0</v>
      </c>
      <c r="AK139" s="234">
        <v>68</v>
      </c>
      <c r="AL139" s="7">
        <f t="shared" si="116"/>
        <v>7.5555555555555554</v>
      </c>
      <c r="AM139" s="5">
        <f t="shared" si="117"/>
        <v>1</v>
      </c>
      <c r="AN139" s="107">
        <f>I139+M139+O139+ГОУ!S72+U139+X139+Z139+AB139+AD139+AG139+AJ139+AM139</f>
        <v>6</v>
      </c>
      <c r="AO139" s="109">
        <f>ROUND(AN139/($AN$2-$M$2-$AG$2-$AJ$2)*100,0)</f>
        <v>55</v>
      </c>
      <c r="AP139" s="104" t="str">
        <f t="shared" si="96"/>
        <v>нет</v>
      </c>
      <c r="AQ139" s="104" t="str">
        <f t="shared" si="97"/>
        <v>нет</v>
      </c>
      <c r="AR139" s="104" t="str">
        <f t="shared" si="98"/>
        <v>нет</v>
      </c>
    </row>
    <row r="140" spans="1:44" s="8" customFormat="1" ht="30" customHeight="1">
      <c r="A140" s="12">
        <v>34</v>
      </c>
      <c r="B140" s="217" t="s">
        <v>48</v>
      </c>
      <c r="C140" s="190" t="s">
        <v>340</v>
      </c>
      <c r="D140" s="236">
        <v>30</v>
      </c>
      <c r="E140" s="236">
        <v>119</v>
      </c>
      <c r="F140" s="236">
        <v>810</v>
      </c>
      <c r="G140" s="239">
        <v>810</v>
      </c>
      <c r="H140" s="190" t="s">
        <v>398</v>
      </c>
      <c r="I140" s="5">
        <f t="shared" si="109"/>
        <v>1</v>
      </c>
      <c r="J140" s="190" t="s">
        <v>259</v>
      </c>
      <c r="K140" s="190" t="s">
        <v>407</v>
      </c>
      <c r="L140" s="190" t="s">
        <v>254</v>
      </c>
      <c r="M140" s="5">
        <f t="shared" si="103"/>
        <v>2</v>
      </c>
      <c r="N140" s="190" t="s">
        <v>422</v>
      </c>
      <c r="O140" s="5">
        <f>IF(N140/D140&gt;=13,1,0)</f>
        <v>1</v>
      </c>
      <c r="P140" s="190" t="s">
        <v>434</v>
      </c>
      <c r="Q140" s="251" t="s">
        <v>210</v>
      </c>
      <c r="R140" s="167"/>
      <c r="S140" s="5">
        <f t="shared" si="120"/>
        <v>0</v>
      </c>
      <c r="T140" s="167"/>
      <c r="U140" s="5">
        <f t="shared" si="110"/>
        <v>0</v>
      </c>
      <c r="V140" s="190" t="s">
        <v>443</v>
      </c>
      <c r="W140" s="6">
        <f t="shared" si="111"/>
        <v>1.41</v>
      </c>
      <c r="X140" s="5">
        <f t="shared" ref="X140:X145" si="121">IF(V140/(H140-E140)/13&gt;=2.5,1,0)</f>
        <v>0</v>
      </c>
      <c r="Y140" s="190" t="s">
        <v>455</v>
      </c>
      <c r="Z140" s="5">
        <f t="shared" si="119"/>
        <v>0</v>
      </c>
      <c r="AA140" s="190" t="s">
        <v>340</v>
      </c>
      <c r="AB140" s="5">
        <f t="shared" si="112"/>
        <v>2</v>
      </c>
      <c r="AC140" s="190" t="s">
        <v>317</v>
      </c>
      <c r="AD140" s="5">
        <f>IF(AC140&gt;=90,2,IF(AC140&gt;=80,1,0))</f>
        <v>2</v>
      </c>
      <c r="AE140" s="190" t="s">
        <v>475</v>
      </c>
      <c r="AF140" s="6">
        <f t="shared" ref="AF140:AF146" si="122">AE140/K140</f>
        <v>0.7883870967741935</v>
      </c>
      <c r="AG140" s="5">
        <f t="shared" si="114"/>
        <v>0</v>
      </c>
      <c r="AH140" s="190" t="s">
        <v>298</v>
      </c>
      <c r="AI140" s="7">
        <f>AH140/H140</f>
        <v>0.24014778325123154</v>
      </c>
      <c r="AJ140" s="5">
        <f t="shared" si="104"/>
        <v>0</v>
      </c>
      <c r="AK140" s="190" t="s">
        <v>492</v>
      </c>
      <c r="AL140" s="7">
        <f t="shared" si="116"/>
        <v>9.3529411764705888</v>
      </c>
      <c r="AM140" s="5">
        <f t="shared" si="117"/>
        <v>1</v>
      </c>
      <c r="AN140" s="107">
        <f t="shared" ref="AN140:AN154" si="123">I140+M140+O140+S140+U140+X140+Z140+AB140+AD140+AG140+AJ140+AM140</f>
        <v>9</v>
      </c>
      <c r="AO140" s="107">
        <f t="shared" ref="AO140:AO152" si="124">ROUND(AN140/$AN$2*100,0)</f>
        <v>50</v>
      </c>
      <c r="AP140" s="104" t="str">
        <f t="shared" si="96"/>
        <v>нет</v>
      </c>
      <c r="AQ140" s="104" t="str">
        <f t="shared" si="97"/>
        <v>нет</v>
      </c>
      <c r="AR140" s="104" t="str">
        <f t="shared" si="98"/>
        <v>нет</v>
      </c>
    </row>
    <row r="141" spans="1:44" s="8" customFormat="1" ht="30" customHeight="1">
      <c r="A141" s="12">
        <v>78</v>
      </c>
      <c r="B141" s="46" t="s">
        <v>29</v>
      </c>
      <c r="C141" s="185">
        <v>45</v>
      </c>
      <c r="D141" s="4">
        <v>16</v>
      </c>
      <c r="E141" s="4">
        <v>46</v>
      </c>
      <c r="F141" s="4">
        <v>299</v>
      </c>
      <c r="G141" s="242">
        <v>299</v>
      </c>
      <c r="H141" s="185">
        <v>304</v>
      </c>
      <c r="I141" s="5">
        <f t="shared" si="109"/>
        <v>1</v>
      </c>
      <c r="J141" s="185">
        <v>22</v>
      </c>
      <c r="K141" s="185">
        <v>236</v>
      </c>
      <c r="L141" s="185">
        <v>97</v>
      </c>
      <c r="M141" s="5">
        <f t="shared" si="103"/>
        <v>2</v>
      </c>
      <c r="N141" s="185">
        <v>906</v>
      </c>
      <c r="O141" s="5">
        <f>IF(N141/D141&gt;=13,1,0)</f>
        <v>1</v>
      </c>
      <c r="P141" s="185">
        <v>537</v>
      </c>
      <c r="Q141" s="96" t="s">
        <v>210</v>
      </c>
      <c r="R141" s="185"/>
      <c r="S141" s="5">
        <f t="shared" si="120"/>
        <v>0</v>
      </c>
      <c r="T141" s="185"/>
      <c r="U141" s="5">
        <f t="shared" si="110"/>
        <v>0</v>
      </c>
      <c r="V141" s="185">
        <v>12654</v>
      </c>
      <c r="W141" s="6">
        <f t="shared" si="111"/>
        <v>3.77</v>
      </c>
      <c r="X141" s="5">
        <f t="shared" si="121"/>
        <v>1</v>
      </c>
      <c r="Y141" s="185">
        <v>76</v>
      </c>
      <c r="Z141" s="5">
        <f t="shared" si="119"/>
        <v>0</v>
      </c>
      <c r="AA141" s="185">
        <v>76</v>
      </c>
      <c r="AB141" s="5">
        <f t="shared" si="112"/>
        <v>0</v>
      </c>
      <c r="AC141" s="185">
        <v>49</v>
      </c>
      <c r="AD141" s="5">
        <f>IF(AC141&gt;=90,2,IF(AC141&gt;=80,1,0))</f>
        <v>0</v>
      </c>
      <c r="AE141" s="185">
        <v>897</v>
      </c>
      <c r="AF141" s="6">
        <f t="shared" si="122"/>
        <v>3.8008474576271185</v>
      </c>
      <c r="AG141" s="5">
        <f t="shared" si="114"/>
        <v>1</v>
      </c>
      <c r="AH141" s="185">
        <v>321</v>
      </c>
      <c r="AI141" s="7">
        <f>AH141/H141</f>
        <v>1.055921052631579</v>
      </c>
      <c r="AJ141" s="5">
        <f t="shared" si="104"/>
        <v>1</v>
      </c>
      <c r="AK141" s="185">
        <v>788</v>
      </c>
      <c r="AL141" s="7">
        <f t="shared" si="116"/>
        <v>17.511111111111113</v>
      </c>
      <c r="AM141" s="5">
        <f t="shared" si="117"/>
        <v>2</v>
      </c>
      <c r="AN141" s="107">
        <f t="shared" si="123"/>
        <v>9</v>
      </c>
      <c r="AO141" s="107">
        <f t="shared" si="124"/>
        <v>50</v>
      </c>
      <c r="AP141" s="104"/>
      <c r="AQ141" s="104"/>
      <c r="AR141" s="104"/>
    </row>
    <row r="142" spans="1:44" ht="30" customHeight="1">
      <c r="A142" s="12">
        <v>88</v>
      </c>
      <c r="B142" s="17" t="s">
        <v>141</v>
      </c>
      <c r="C142" s="78">
        <v>5</v>
      </c>
      <c r="D142" s="79">
        <v>4</v>
      </c>
      <c r="E142" s="79">
        <v>8</v>
      </c>
      <c r="F142" s="79">
        <v>15</v>
      </c>
      <c r="G142" s="86">
        <v>15</v>
      </c>
      <c r="H142" s="78">
        <v>15</v>
      </c>
      <c r="I142" s="5">
        <f t="shared" si="109"/>
        <v>1</v>
      </c>
      <c r="J142" s="78">
        <v>4</v>
      </c>
      <c r="K142" s="78">
        <v>20</v>
      </c>
      <c r="L142" s="78">
        <v>100</v>
      </c>
      <c r="M142" s="5">
        <f t="shared" si="103"/>
        <v>2</v>
      </c>
      <c r="N142" s="78">
        <v>48</v>
      </c>
      <c r="O142" s="39">
        <f>IF(N142/D142&gt;=9,1,0)</f>
        <v>1</v>
      </c>
      <c r="P142" s="78">
        <v>94</v>
      </c>
      <c r="Q142" s="185" t="s">
        <v>210</v>
      </c>
      <c r="R142" s="185"/>
      <c r="S142" s="5">
        <f t="shared" si="120"/>
        <v>0</v>
      </c>
      <c r="T142" s="185"/>
      <c r="U142" s="5">
        <f t="shared" si="110"/>
        <v>0</v>
      </c>
      <c r="V142" s="185">
        <v>517</v>
      </c>
      <c r="W142" s="6">
        <f t="shared" si="111"/>
        <v>5.68</v>
      </c>
      <c r="X142" s="5">
        <f t="shared" si="121"/>
        <v>1</v>
      </c>
      <c r="Y142" s="185">
        <v>0</v>
      </c>
      <c r="Z142" s="5">
        <f t="shared" si="119"/>
        <v>0</v>
      </c>
      <c r="AA142" s="78">
        <v>96</v>
      </c>
      <c r="AB142" s="5">
        <f t="shared" si="112"/>
        <v>2</v>
      </c>
      <c r="AC142" s="78">
        <v>57</v>
      </c>
      <c r="AD142" s="39">
        <f>IF(AC142&gt;=70,2,IF(AC142&gt;=60,1,0))</f>
        <v>0</v>
      </c>
      <c r="AE142" s="185">
        <v>3</v>
      </c>
      <c r="AF142" s="6">
        <f t="shared" si="122"/>
        <v>0.15</v>
      </c>
      <c r="AG142" s="5">
        <f t="shared" si="114"/>
        <v>0</v>
      </c>
      <c r="AH142" s="185">
        <v>3</v>
      </c>
      <c r="AI142" s="7">
        <f>AH142/H142</f>
        <v>0.2</v>
      </c>
      <c r="AJ142" s="5">
        <f t="shared" si="104"/>
        <v>0</v>
      </c>
      <c r="AK142" s="185">
        <v>61</v>
      </c>
      <c r="AL142" s="7">
        <f t="shared" si="116"/>
        <v>12.2</v>
      </c>
      <c r="AM142" s="5">
        <f t="shared" si="117"/>
        <v>2</v>
      </c>
      <c r="AN142" s="107">
        <f t="shared" si="123"/>
        <v>9</v>
      </c>
      <c r="AO142" s="107">
        <f t="shared" si="124"/>
        <v>50</v>
      </c>
      <c r="AP142" s="104" t="str">
        <f>IF(AND(OR($B$3="октябрь",$B$3="декабрь",$B$3="март",$B$3="май"),Q142="четверть"),"выставляются","нет")</f>
        <v>нет</v>
      </c>
      <c r="AQ142" s="104" t="str">
        <f>IF(AND(OR($B$3="ноябрь",$B$3="февраль",$B$3="май"),$Q142="триместр"),"выставляются","нет")</f>
        <v>нет</v>
      </c>
      <c r="AR142" s="104" t="str">
        <f>IF(AND(OR($B$3="декабрь",$B$3="май"),$Q142="полугодие"),"выставляются","нет")</f>
        <v>нет</v>
      </c>
    </row>
    <row r="143" spans="1:44" ht="30" customHeight="1">
      <c r="A143" s="12">
        <v>7</v>
      </c>
      <c r="B143" s="34" t="s">
        <v>65</v>
      </c>
      <c r="C143" s="186" t="s">
        <v>240</v>
      </c>
      <c r="D143" s="79">
        <v>2</v>
      </c>
      <c r="E143" s="79">
        <v>4</v>
      </c>
      <c r="F143" s="79">
        <v>10</v>
      </c>
      <c r="G143" s="168">
        <v>10</v>
      </c>
      <c r="H143" s="186" t="s">
        <v>233</v>
      </c>
      <c r="I143" s="5">
        <f t="shared" si="109"/>
        <v>1</v>
      </c>
      <c r="J143" s="186">
        <v>4</v>
      </c>
      <c r="K143" s="186" t="s">
        <v>253</v>
      </c>
      <c r="L143" s="186" t="s">
        <v>259</v>
      </c>
      <c r="M143" s="5">
        <f t="shared" si="103"/>
        <v>2</v>
      </c>
      <c r="N143" s="186" t="s">
        <v>266</v>
      </c>
      <c r="O143" s="39">
        <f>IF(N143/D143&gt;=9,1,0)</f>
        <v>1</v>
      </c>
      <c r="P143" s="186" t="s">
        <v>273</v>
      </c>
      <c r="Q143" s="167" t="s">
        <v>210</v>
      </c>
      <c r="R143" s="167"/>
      <c r="S143" s="5">
        <f t="shared" si="120"/>
        <v>0</v>
      </c>
      <c r="T143" s="167"/>
      <c r="U143" s="5">
        <f t="shared" si="110"/>
        <v>0</v>
      </c>
      <c r="V143" s="190" t="s">
        <v>273</v>
      </c>
      <c r="W143" s="6">
        <f t="shared" si="111"/>
        <v>0</v>
      </c>
      <c r="X143" s="5">
        <f t="shared" si="121"/>
        <v>0</v>
      </c>
      <c r="Y143" s="167" t="s">
        <v>273</v>
      </c>
      <c r="Z143" s="5">
        <f t="shared" si="119"/>
        <v>0</v>
      </c>
      <c r="AA143" s="186" t="s">
        <v>273</v>
      </c>
      <c r="AB143" s="5">
        <f t="shared" si="112"/>
        <v>2</v>
      </c>
      <c r="AC143" s="186" t="s">
        <v>273</v>
      </c>
      <c r="AD143" s="39">
        <f>IF(AC143&gt;=70,2,IF(AC143&gt;=60,1,0))</f>
        <v>2</v>
      </c>
      <c r="AE143" s="167" t="s">
        <v>273</v>
      </c>
      <c r="AF143" s="6">
        <f t="shared" si="122"/>
        <v>0</v>
      </c>
      <c r="AG143" s="5">
        <f t="shared" si="114"/>
        <v>0</v>
      </c>
      <c r="AH143" s="167" t="s">
        <v>305</v>
      </c>
      <c r="AI143" s="7">
        <f>AH143/H143</f>
        <v>0.3</v>
      </c>
      <c r="AJ143" s="5">
        <f t="shared" si="104"/>
        <v>0</v>
      </c>
      <c r="AK143" s="167" t="s">
        <v>233</v>
      </c>
      <c r="AL143" s="7">
        <f t="shared" si="116"/>
        <v>2.5</v>
      </c>
      <c r="AM143" s="5">
        <f t="shared" si="117"/>
        <v>0</v>
      </c>
      <c r="AN143" s="107">
        <f t="shared" si="123"/>
        <v>8</v>
      </c>
      <c r="AO143" s="107">
        <f t="shared" si="124"/>
        <v>44</v>
      </c>
      <c r="AP143" s="104" t="str">
        <f>IF(AND(OR($B$3="октябрь",$B$3="декабрь",$B$3="март",$B$3="май"),Q143="четверть"),"выставляются","нет")</f>
        <v>нет</v>
      </c>
      <c r="AQ143" s="104" t="str">
        <f>IF(AND(OR($B$3="ноябрь",$B$3="февраль",$B$3="май"),$Q143="триместр"),"выставляются","нет")</f>
        <v>нет</v>
      </c>
      <c r="AR143" s="104" t="str">
        <f>IF(AND(OR($B$3="декабрь",$B$3="май"),$Q143="полугодие"),"выставляются","нет")</f>
        <v>нет</v>
      </c>
    </row>
    <row r="144" spans="1:44" ht="30" customHeight="1">
      <c r="A144" s="12">
        <v>48</v>
      </c>
      <c r="B144" s="17" t="s">
        <v>200</v>
      </c>
      <c r="C144" s="3" t="s">
        <v>239</v>
      </c>
      <c r="D144" s="79">
        <v>11</v>
      </c>
      <c r="E144" s="79">
        <v>16</v>
      </c>
      <c r="F144" s="79">
        <v>76</v>
      </c>
      <c r="G144" s="86">
        <v>76</v>
      </c>
      <c r="H144" s="3" t="s">
        <v>537</v>
      </c>
      <c r="I144" s="5">
        <f t="shared" si="109"/>
        <v>1</v>
      </c>
      <c r="J144" s="3" t="s">
        <v>315</v>
      </c>
      <c r="K144" s="3" t="s">
        <v>517</v>
      </c>
      <c r="L144" s="3" t="s">
        <v>329</v>
      </c>
      <c r="M144" s="5">
        <f t="shared" si="103"/>
        <v>2</v>
      </c>
      <c r="N144" s="3" t="s">
        <v>538</v>
      </c>
      <c r="O144" s="5">
        <f t="shared" ref="O144:O150" si="125">IF(N144/D144&gt;=13,1,0)</f>
        <v>1</v>
      </c>
      <c r="P144" s="3" t="s">
        <v>272</v>
      </c>
      <c r="Q144" s="184" t="s">
        <v>210</v>
      </c>
      <c r="R144" s="184"/>
      <c r="S144" s="5">
        <f t="shared" si="120"/>
        <v>0</v>
      </c>
      <c r="T144" s="184"/>
      <c r="U144" s="5">
        <f t="shared" si="110"/>
        <v>0</v>
      </c>
      <c r="V144" s="3" t="s">
        <v>264</v>
      </c>
      <c r="W144" s="6">
        <f t="shared" si="111"/>
        <v>0.35</v>
      </c>
      <c r="X144" s="5">
        <f t="shared" si="121"/>
        <v>0</v>
      </c>
      <c r="Y144" s="3" t="s">
        <v>501</v>
      </c>
      <c r="Z144" s="5">
        <f t="shared" si="119"/>
        <v>0</v>
      </c>
      <c r="AA144" s="3" t="s">
        <v>530</v>
      </c>
      <c r="AB144" s="5">
        <f t="shared" si="112"/>
        <v>2</v>
      </c>
      <c r="AC144" s="3" t="s">
        <v>235</v>
      </c>
      <c r="AD144" s="5">
        <f t="shared" ref="AD144:AD150" si="126">IF(AC144&gt;=90,2,IF(AC144&gt;=80,1,0))</f>
        <v>2</v>
      </c>
      <c r="AE144" s="184" t="s">
        <v>535</v>
      </c>
      <c r="AF144" s="7">
        <f t="shared" si="122"/>
        <v>0.24038461538461539</v>
      </c>
      <c r="AG144" s="5">
        <f t="shared" si="114"/>
        <v>0</v>
      </c>
      <c r="AH144" s="184" t="s">
        <v>237</v>
      </c>
      <c r="AI144" s="7">
        <f>AH144/H144</f>
        <v>0.52</v>
      </c>
      <c r="AJ144" s="5">
        <f t="shared" si="104"/>
        <v>0</v>
      </c>
      <c r="AK144" s="184" t="s">
        <v>405</v>
      </c>
      <c r="AL144" s="7">
        <f t="shared" si="116"/>
        <v>2.8823529411764706</v>
      </c>
      <c r="AM144" s="5">
        <f t="shared" si="117"/>
        <v>0</v>
      </c>
      <c r="AN144" s="107">
        <f t="shared" si="123"/>
        <v>8</v>
      </c>
      <c r="AO144" s="107">
        <f t="shared" si="124"/>
        <v>44</v>
      </c>
      <c r="AP144" s="104" t="str">
        <f>IF(AND(OR($B$3="октябрь",$B$3="декабрь",$B$3="март",$B$3="май"),Q144="четверть"),"выставляются","нет")</f>
        <v>нет</v>
      </c>
      <c r="AQ144" s="104" t="str">
        <f>IF(AND(OR($B$3="ноябрь",$B$3="февраль",$B$3="май"),$Q144="триместр"),"выставляются","нет")</f>
        <v>нет</v>
      </c>
      <c r="AR144" s="104" t="str">
        <f>IF(AND(OR($B$3="декабрь",$B$3="май"),$Q144="полугодие"),"выставляются","нет")</f>
        <v>нет</v>
      </c>
    </row>
    <row r="145" spans="1:44" ht="30" customHeight="1">
      <c r="A145" s="12">
        <v>75</v>
      </c>
      <c r="B145" s="17" t="s">
        <v>171</v>
      </c>
      <c r="C145" s="78">
        <v>60</v>
      </c>
      <c r="D145" s="79">
        <v>39</v>
      </c>
      <c r="E145" s="79">
        <v>186</v>
      </c>
      <c r="F145" s="79">
        <v>963</v>
      </c>
      <c r="G145" s="86">
        <v>964</v>
      </c>
      <c r="H145" s="78">
        <v>970</v>
      </c>
      <c r="I145" s="5">
        <f t="shared" si="109"/>
        <v>1</v>
      </c>
      <c r="J145" s="78">
        <v>39</v>
      </c>
      <c r="K145" s="78">
        <v>1070</v>
      </c>
      <c r="L145" s="78">
        <v>99</v>
      </c>
      <c r="M145" s="5">
        <f t="shared" si="103"/>
        <v>2</v>
      </c>
      <c r="N145" s="78">
        <v>834</v>
      </c>
      <c r="O145" s="5">
        <f t="shared" si="125"/>
        <v>1</v>
      </c>
      <c r="P145" s="78">
        <v>1056</v>
      </c>
      <c r="Q145" s="248" t="s">
        <v>210</v>
      </c>
      <c r="R145" s="185"/>
      <c r="S145" s="5">
        <f t="shared" si="120"/>
        <v>0</v>
      </c>
      <c r="T145" s="185"/>
      <c r="U145" s="5">
        <f t="shared" si="110"/>
        <v>0</v>
      </c>
      <c r="V145" s="78">
        <v>23360</v>
      </c>
      <c r="W145" s="6">
        <f t="shared" si="111"/>
        <v>2.29</v>
      </c>
      <c r="X145" s="5">
        <f t="shared" si="121"/>
        <v>0</v>
      </c>
      <c r="Y145" s="78">
        <v>6619</v>
      </c>
      <c r="Z145" s="5">
        <f t="shared" si="119"/>
        <v>1</v>
      </c>
      <c r="AA145" s="78">
        <v>81</v>
      </c>
      <c r="AB145" s="5">
        <f t="shared" si="112"/>
        <v>1</v>
      </c>
      <c r="AC145" s="78">
        <v>67</v>
      </c>
      <c r="AD145" s="5">
        <f t="shared" si="126"/>
        <v>0</v>
      </c>
      <c r="AE145" s="78">
        <v>789</v>
      </c>
      <c r="AF145" s="6">
        <f t="shared" si="122"/>
        <v>0.73738317757009342</v>
      </c>
      <c r="AG145" s="5">
        <f t="shared" si="114"/>
        <v>0</v>
      </c>
      <c r="AH145" s="78">
        <v>621</v>
      </c>
      <c r="AI145" s="7">
        <f>ROUND(AH145/H145,0)</f>
        <v>1</v>
      </c>
      <c r="AJ145" s="5">
        <f t="shared" si="104"/>
        <v>0</v>
      </c>
      <c r="AK145" s="78">
        <v>858</v>
      </c>
      <c r="AL145" s="7">
        <f t="shared" si="116"/>
        <v>14.3</v>
      </c>
      <c r="AM145" s="5">
        <f t="shared" si="117"/>
        <v>2</v>
      </c>
      <c r="AN145" s="107">
        <f t="shared" si="123"/>
        <v>8</v>
      </c>
      <c r="AO145" s="107">
        <f t="shared" si="124"/>
        <v>44</v>
      </c>
      <c r="AP145" s="104" t="str">
        <f>IF(AND(OR($B$3="октябрь",$B$3="декабрь",$B$3="март",$B$3="май"),Q145="четверть"),"выставляются","нет")</f>
        <v>нет</v>
      </c>
      <c r="AQ145" s="104" t="str">
        <f>IF(AND(OR($B$3="ноябрь",$B$3="февраль",$B$3="май"),$Q145="триместр"),"выставляются","нет")</f>
        <v>нет</v>
      </c>
      <c r="AR145" s="104" t="str">
        <f>IF(AND(OR($B$3="декабрь",$B$3="май"),$Q145="полугодие"),"выставляются","нет")</f>
        <v>нет</v>
      </c>
    </row>
    <row r="146" spans="1:44" ht="30" customHeight="1">
      <c r="A146" s="12">
        <v>137</v>
      </c>
      <c r="B146" s="219" t="s">
        <v>543</v>
      </c>
      <c r="C146" s="231">
        <v>36</v>
      </c>
      <c r="D146" s="4">
        <v>20</v>
      </c>
      <c r="E146" s="4">
        <v>211</v>
      </c>
      <c r="F146" s="4">
        <v>596</v>
      </c>
      <c r="G146" s="243">
        <v>585</v>
      </c>
      <c r="H146" s="231">
        <v>597</v>
      </c>
      <c r="I146" s="5">
        <v>0</v>
      </c>
      <c r="J146" s="231">
        <v>20</v>
      </c>
      <c r="K146" s="231">
        <v>644</v>
      </c>
      <c r="L146" s="231">
        <v>75</v>
      </c>
      <c r="M146" s="5">
        <f t="shared" si="103"/>
        <v>0</v>
      </c>
      <c r="N146" s="231">
        <v>130</v>
      </c>
      <c r="O146" s="5">
        <f t="shared" si="125"/>
        <v>0</v>
      </c>
      <c r="P146" s="231">
        <v>525</v>
      </c>
      <c r="Q146" s="187"/>
      <c r="R146" s="77"/>
      <c r="S146" s="5">
        <f t="shared" si="120"/>
        <v>0</v>
      </c>
      <c r="T146" s="77"/>
      <c r="U146" s="5"/>
      <c r="V146" s="231">
        <v>12833</v>
      </c>
      <c r="W146" s="6">
        <f t="shared" si="111"/>
        <v>2.56</v>
      </c>
      <c r="X146" s="5">
        <f>IF(V146/(H146-E146)/13&gt;=5/2,1,0)</f>
        <v>1</v>
      </c>
      <c r="Y146" s="231">
        <v>4914</v>
      </c>
      <c r="Z146" s="5">
        <f t="shared" si="119"/>
        <v>1</v>
      </c>
      <c r="AA146" s="231">
        <v>80</v>
      </c>
      <c r="AB146" s="5">
        <f t="shared" si="112"/>
        <v>1</v>
      </c>
      <c r="AC146" s="231">
        <v>61</v>
      </c>
      <c r="AD146" s="5">
        <f t="shared" si="126"/>
        <v>0</v>
      </c>
      <c r="AE146" s="231">
        <v>517</v>
      </c>
      <c r="AF146" s="6">
        <f t="shared" si="122"/>
        <v>0.80279503105590067</v>
      </c>
      <c r="AG146" s="5">
        <f t="shared" si="114"/>
        <v>0</v>
      </c>
      <c r="AH146" s="231">
        <v>2627</v>
      </c>
      <c r="AI146" s="7">
        <f>AH146/H146</f>
        <v>4.4003350083752091</v>
      </c>
      <c r="AJ146" s="5">
        <f t="shared" si="104"/>
        <v>2</v>
      </c>
      <c r="AK146" s="231">
        <v>1031</v>
      </c>
      <c r="AL146" s="7">
        <f t="shared" si="116"/>
        <v>28.638888888888889</v>
      </c>
      <c r="AM146" s="5">
        <f t="shared" si="117"/>
        <v>3</v>
      </c>
      <c r="AN146" s="107">
        <f t="shared" si="123"/>
        <v>8</v>
      </c>
      <c r="AO146" s="108">
        <f t="shared" si="124"/>
        <v>44</v>
      </c>
      <c r="AP146" s="104" t="str">
        <f t="shared" ref="AP146" si="127">IF(AND(OR($B$3="октябрь",$B$3="декабрь",$B$3="март",$B$3="май"),Q146="четверть"),"выставляются","нет")</f>
        <v>нет</v>
      </c>
      <c r="AQ146" s="104" t="str">
        <f t="shared" ref="AQ146" si="128">IF(AND(OR($B$3="ноябрь",$B$3="февраль",$B$3="май"),$Q146="триместр"),"выставляются","нет")</f>
        <v>нет</v>
      </c>
      <c r="AR146" s="104" t="str">
        <f t="shared" ref="AR146" si="129">IF(AND(OR($B$3="декабрь",$B$3="май"),$Q146="полугодие"),"выставляются","нет")</f>
        <v>нет</v>
      </c>
    </row>
    <row r="147" spans="1:44" ht="30" customHeight="1">
      <c r="A147" s="12">
        <v>156</v>
      </c>
      <c r="B147" s="41" t="s">
        <v>78</v>
      </c>
      <c r="C147" s="144">
        <v>34</v>
      </c>
      <c r="D147" s="79">
        <v>18</v>
      </c>
      <c r="E147" s="79">
        <v>61</v>
      </c>
      <c r="F147" s="79">
        <v>288</v>
      </c>
      <c r="G147" s="173">
        <v>288</v>
      </c>
      <c r="H147" s="144">
        <v>291</v>
      </c>
      <c r="I147" s="5">
        <f t="shared" ref="I147:I159" si="130">IF(ABS((H147-G147)/G147)&lt;=0.1,1,0)</f>
        <v>1</v>
      </c>
      <c r="J147" s="144">
        <v>18</v>
      </c>
      <c r="K147" s="144">
        <v>223</v>
      </c>
      <c r="L147" s="144">
        <v>86</v>
      </c>
      <c r="M147" s="5">
        <f t="shared" si="103"/>
        <v>1</v>
      </c>
      <c r="N147" s="144">
        <v>429</v>
      </c>
      <c r="O147" s="5">
        <f t="shared" si="125"/>
        <v>1</v>
      </c>
      <c r="P147" s="144">
        <v>470</v>
      </c>
      <c r="Q147" s="144" t="s">
        <v>210</v>
      </c>
      <c r="R147" s="144"/>
      <c r="S147" s="5">
        <f t="shared" si="120"/>
        <v>0</v>
      </c>
      <c r="T147" s="144"/>
      <c r="U147" s="5">
        <f t="shared" ref="U147:U159" si="131">IF(T147&gt;=90,2,IF(T147&gt;=80,1,0))</f>
        <v>0</v>
      </c>
      <c r="V147" s="144">
        <v>12651</v>
      </c>
      <c r="W147" s="6">
        <f t="shared" si="111"/>
        <v>4.2300000000000004</v>
      </c>
      <c r="X147" s="5">
        <f>IF(V147/(H147-E147)/13&gt;=2.5,1,0)</f>
        <v>1</v>
      </c>
      <c r="Y147" s="144">
        <v>6061</v>
      </c>
      <c r="Z147" s="5">
        <v>0</v>
      </c>
      <c r="AA147" s="144">
        <v>97</v>
      </c>
      <c r="AB147" s="5">
        <f t="shared" si="112"/>
        <v>2</v>
      </c>
      <c r="AC147" s="144">
        <v>95</v>
      </c>
      <c r="AD147" s="5">
        <f t="shared" si="126"/>
        <v>2</v>
      </c>
      <c r="AE147" s="144">
        <v>44</v>
      </c>
      <c r="AF147" s="6">
        <v>0</v>
      </c>
      <c r="AG147" s="5">
        <f t="shared" si="114"/>
        <v>0</v>
      </c>
      <c r="AH147" s="144">
        <v>121</v>
      </c>
      <c r="AI147" s="7">
        <v>0</v>
      </c>
      <c r="AJ147" s="5">
        <f t="shared" si="104"/>
        <v>0</v>
      </c>
      <c r="AK147" s="144">
        <v>910</v>
      </c>
      <c r="AL147" s="7">
        <v>0</v>
      </c>
      <c r="AM147" s="5">
        <f t="shared" si="117"/>
        <v>0</v>
      </c>
      <c r="AN147" s="107">
        <f t="shared" si="123"/>
        <v>8</v>
      </c>
      <c r="AO147" s="107">
        <f t="shared" si="124"/>
        <v>44</v>
      </c>
      <c r="AP147" s="104" t="str">
        <f t="shared" ref="AP147:AP159" si="132">IF(AND(OR($B$3="октябрь",$B$3="декабрь",$B$3="март",$B$3="май"),Q147="четверть"),"выставляются","нет")</f>
        <v>нет</v>
      </c>
      <c r="AQ147" s="104" t="str">
        <f t="shared" ref="AQ147:AQ159" si="133">IF(AND(OR($B$3="ноябрь",$B$3="февраль",$B$3="май"),$Q147="триместр"),"выставляются","нет")</f>
        <v>нет</v>
      </c>
      <c r="AR147" s="104" t="str">
        <f t="shared" ref="AR147:AR159" si="134">IF(AND(OR($B$3="декабрь",$B$3="май"),$Q147="полугодие"),"выставляются","нет")</f>
        <v>нет</v>
      </c>
    </row>
    <row r="148" spans="1:44" ht="30" customHeight="1">
      <c r="A148" s="12">
        <v>79</v>
      </c>
      <c r="B148" s="34" t="s">
        <v>31</v>
      </c>
      <c r="C148" s="144">
        <v>21</v>
      </c>
      <c r="D148" s="79">
        <v>11</v>
      </c>
      <c r="E148" s="79">
        <v>19</v>
      </c>
      <c r="F148" s="79">
        <v>108</v>
      </c>
      <c r="G148" s="242">
        <v>108</v>
      </c>
      <c r="H148" s="144">
        <v>108</v>
      </c>
      <c r="I148" s="5">
        <f t="shared" si="130"/>
        <v>1</v>
      </c>
      <c r="J148" s="144">
        <v>16</v>
      </c>
      <c r="K148" s="144">
        <v>61</v>
      </c>
      <c r="L148" s="144">
        <v>81</v>
      </c>
      <c r="M148" s="5">
        <f t="shared" ref="M148:M179" si="135">IF(L148&gt;=90,2,IF(L148&gt;=80,1,0))</f>
        <v>1</v>
      </c>
      <c r="N148" s="144">
        <v>278</v>
      </c>
      <c r="O148" s="5">
        <f t="shared" si="125"/>
        <v>1</v>
      </c>
      <c r="P148" s="144">
        <v>466</v>
      </c>
      <c r="Q148" s="145" t="s">
        <v>210</v>
      </c>
      <c r="R148" s="144"/>
      <c r="S148" s="5">
        <f t="shared" si="120"/>
        <v>0</v>
      </c>
      <c r="T148" s="144"/>
      <c r="U148" s="5">
        <f t="shared" si="131"/>
        <v>0</v>
      </c>
      <c r="V148" s="144">
        <v>6410</v>
      </c>
      <c r="W148" s="6">
        <f t="shared" si="111"/>
        <v>5.54</v>
      </c>
      <c r="X148" s="5">
        <f>IF(V148/(H148-E148)/13&gt;=2.5,1,0)</f>
        <v>1</v>
      </c>
      <c r="Y148" s="144">
        <v>67</v>
      </c>
      <c r="Z148" s="5">
        <f>IF(Y148/H148&gt;=6,1,0)</f>
        <v>0</v>
      </c>
      <c r="AA148" s="144">
        <v>67</v>
      </c>
      <c r="AB148" s="5">
        <f t="shared" si="112"/>
        <v>0</v>
      </c>
      <c r="AC148" s="144">
        <v>40</v>
      </c>
      <c r="AD148" s="5">
        <f t="shared" si="126"/>
        <v>0</v>
      </c>
      <c r="AE148" s="144">
        <v>112</v>
      </c>
      <c r="AF148" s="6">
        <f t="shared" ref="AF148:AF154" si="136">AE148/K148</f>
        <v>1.8360655737704918</v>
      </c>
      <c r="AG148" s="5">
        <f t="shared" si="114"/>
        <v>1</v>
      </c>
      <c r="AH148" s="144">
        <v>36</v>
      </c>
      <c r="AI148" s="7">
        <f t="shared" ref="AI148:AI154" si="137">AH148/H148</f>
        <v>0.33333333333333331</v>
      </c>
      <c r="AJ148" s="5">
        <f t="shared" si="104"/>
        <v>0</v>
      </c>
      <c r="AK148" s="144">
        <v>435</v>
      </c>
      <c r="AL148" s="7">
        <f t="shared" ref="AL148:AL154" si="138">AK148/C148</f>
        <v>20.714285714285715</v>
      </c>
      <c r="AM148" s="5">
        <f t="shared" si="117"/>
        <v>2</v>
      </c>
      <c r="AN148" s="107">
        <f t="shared" si="123"/>
        <v>7</v>
      </c>
      <c r="AO148" s="107">
        <f t="shared" si="124"/>
        <v>39</v>
      </c>
      <c r="AP148" s="104" t="str">
        <f t="shared" si="132"/>
        <v>нет</v>
      </c>
      <c r="AQ148" s="104" t="str">
        <f t="shared" si="133"/>
        <v>нет</v>
      </c>
      <c r="AR148" s="104" t="str">
        <f t="shared" si="134"/>
        <v>нет</v>
      </c>
    </row>
    <row r="149" spans="1:44" ht="30" customHeight="1">
      <c r="A149" s="12">
        <v>89</v>
      </c>
      <c r="B149" s="17" t="s">
        <v>137</v>
      </c>
      <c r="C149" s="144">
        <v>21</v>
      </c>
      <c r="D149" s="79">
        <v>11</v>
      </c>
      <c r="E149" s="79">
        <v>8</v>
      </c>
      <c r="F149" s="79">
        <v>60</v>
      </c>
      <c r="G149" s="242">
        <v>60</v>
      </c>
      <c r="H149" s="144">
        <v>60</v>
      </c>
      <c r="I149" s="5">
        <f t="shared" si="130"/>
        <v>1</v>
      </c>
      <c r="J149" s="144">
        <v>12</v>
      </c>
      <c r="K149" s="144">
        <v>72</v>
      </c>
      <c r="L149" s="144">
        <v>100</v>
      </c>
      <c r="M149" s="5">
        <f t="shared" si="135"/>
        <v>2</v>
      </c>
      <c r="N149" s="144">
        <v>524</v>
      </c>
      <c r="O149" s="5">
        <f t="shared" si="125"/>
        <v>1</v>
      </c>
      <c r="P149" s="144">
        <v>333</v>
      </c>
      <c r="Q149" s="144" t="s">
        <v>210</v>
      </c>
      <c r="R149" s="144"/>
      <c r="S149" s="5">
        <f t="shared" si="120"/>
        <v>0</v>
      </c>
      <c r="T149" s="144"/>
      <c r="U149" s="5">
        <f t="shared" si="131"/>
        <v>0</v>
      </c>
      <c r="V149" s="144">
        <v>1834</v>
      </c>
      <c r="W149" s="6">
        <f t="shared" si="111"/>
        <v>2.71</v>
      </c>
      <c r="X149" s="5">
        <f>IF(V149/(H149-E149)/13&gt;=2.5,1,0)</f>
        <v>1</v>
      </c>
      <c r="Y149" s="144">
        <v>412</v>
      </c>
      <c r="Z149" s="5">
        <f>IF(Y149/H149&gt;=6,1,0)</f>
        <v>1</v>
      </c>
      <c r="AA149" s="144">
        <v>60</v>
      </c>
      <c r="AB149" s="5">
        <f t="shared" si="112"/>
        <v>0</v>
      </c>
      <c r="AC149" s="144">
        <v>55</v>
      </c>
      <c r="AD149" s="5">
        <f t="shared" si="126"/>
        <v>0</v>
      </c>
      <c r="AE149" s="144">
        <v>5</v>
      </c>
      <c r="AF149" s="6">
        <f t="shared" si="136"/>
        <v>6.9444444444444448E-2</v>
      </c>
      <c r="AG149" s="5">
        <f t="shared" si="114"/>
        <v>0</v>
      </c>
      <c r="AH149" s="144">
        <v>6</v>
      </c>
      <c r="AI149" s="7">
        <f t="shared" si="137"/>
        <v>0.1</v>
      </c>
      <c r="AJ149" s="5">
        <f t="shared" si="104"/>
        <v>0</v>
      </c>
      <c r="AK149" s="144">
        <v>158</v>
      </c>
      <c r="AL149" s="7">
        <f t="shared" si="138"/>
        <v>7.5238095238095237</v>
      </c>
      <c r="AM149" s="5">
        <f t="shared" si="117"/>
        <v>1</v>
      </c>
      <c r="AN149" s="107">
        <f t="shared" si="123"/>
        <v>7</v>
      </c>
      <c r="AO149" s="107">
        <f t="shared" si="124"/>
        <v>39</v>
      </c>
      <c r="AP149" s="104" t="str">
        <f t="shared" si="132"/>
        <v>нет</v>
      </c>
      <c r="AQ149" s="104" t="str">
        <f t="shared" si="133"/>
        <v>нет</v>
      </c>
      <c r="AR149" s="104" t="str">
        <f t="shared" si="134"/>
        <v>нет</v>
      </c>
    </row>
    <row r="150" spans="1:44" ht="30" customHeight="1">
      <c r="A150" s="12">
        <v>101</v>
      </c>
      <c r="B150" s="42" t="s">
        <v>121</v>
      </c>
      <c r="C150" s="229">
        <v>14</v>
      </c>
      <c r="D150" s="80">
        <v>9</v>
      </c>
      <c r="E150" s="80">
        <v>8</v>
      </c>
      <c r="F150" s="80">
        <v>41</v>
      </c>
      <c r="G150" s="242">
        <v>41</v>
      </c>
      <c r="H150" s="229">
        <v>41</v>
      </c>
      <c r="I150" s="5">
        <f t="shared" si="130"/>
        <v>1</v>
      </c>
      <c r="J150" s="229">
        <v>12</v>
      </c>
      <c r="K150" s="229">
        <v>48</v>
      </c>
      <c r="L150" s="229">
        <v>100</v>
      </c>
      <c r="M150" s="5">
        <f t="shared" si="135"/>
        <v>2</v>
      </c>
      <c r="N150" s="229">
        <v>280</v>
      </c>
      <c r="O150" s="5">
        <f t="shared" si="125"/>
        <v>1</v>
      </c>
      <c r="P150" s="229">
        <v>315</v>
      </c>
      <c r="Q150" s="145" t="s">
        <v>210</v>
      </c>
      <c r="R150" s="255"/>
      <c r="S150" s="5">
        <f t="shared" si="120"/>
        <v>0</v>
      </c>
      <c r="T150" s="255"/>
      <c r="U150" s="5">
        <f t="shared" si="131"/>
        <v>0</v>
      </c>
      <c r="V150" s="229">
        <v>2039</v>
      </c>
      <c r="W150" s="6">
        <f t="shared" si="111"/>
        <v>4.75</v>
      </c>
      <c r="X150" s="5">
        <f>IF($V150/($H150-$E150)/13&gt;=2.5,1,0)</f>
        <v>1</v>
      </c>
      <c r="Y150" s="229">
        <v>59</v>
      </c>
      <c r="Z150" s="5">
        <f>IF(Y150/H150&gt;=6,1,0)</f>
        <v>0</v>
      </c>
      <c r="AA150" s="229">
        <v>75</v>
      </c>
      <c r="AB150" s="5">
        <f t="shared" si="112"/>
        <v>0</v>
      </c>
      <c r="AC150" s="229">
        <v>67</v>
      </c>
      <c r="AD150" s="5">
        <f t="shared" si="126"/>
        <v>0</v>
      </c>
      <c r="AE150" s="229">
        <v>0</v>
      </c>
      <c r="AF150" s="6">
        <f t="shared" si="136"/>
        <v>0</v>
      </c>
      <c r="AG150" s="5">
        <f t="shared" si="114"/>
        <v>0</v>
      </c>
      <c r="AH150" s="229">
        <v>0</v>
      </c>
      <c r="AI150" s="7">
        <f t="shared" si="137"/>
        <v>0</v>
      </c>
      <c r="AJ150" s="5">
        <f t="shared" ref="AJ150:AJ181" si="139">IF(AI150&gt;=4,2,IF(AI150&gt;1,1,0))</f>
        <v>0</v>
      </c>
      <c r="AK150" s="229">
        <v>261</v>
      </c>
      <c r="AL150" s="7">
        <f t="shared" si="138"/>
        <v>18.642857142857142</v>
      </c>
      <c r="AM150" s="5">
        <f t="shared" si="117"/>
        <v>2</v>
      </c>
      <c r="AN150" s="107">
        <f t="shared" si="123"/>
        <v>7</v>
      </c>
      <c r="AO150" s="108">
        <f t="shared" si="124"/>
        <v>39</v>
      </c>
      <c r="AP150" s="104" t="str">
        <f t="shared" si="132"/>
        <v>нет</v>
      </c>
      <c r="AQ150" s="104" t="str">
        <f t="shared" si="133"/>
        <v>нет</v>
      </c>
      <c r="AR150" s="104" t="str">
        <f t="shared" si="134"/>
        <v>нет</v>
      </c>
    </row>
    <row r="151" spans="1:44" ht="30" customHeight="1">
      <c r="A151" s="12">
        <v>39</v>
      </c>
      <c r="B151" s="17" t="s">
        <v>193</v>
      </c>
      <c r="C151" s="226" t="s">
        <v>478</v>
      </c>
      <c r="D151" s="79">
        <v>2</v>
      </c>
      <c r="E151" s="79">
        <v>1</v>
      </c>
      <c r="F151" s="79">
        <v>4</v>
      </c>
      <c r="G151" s="242">
        <v>4</v>
      </c>
      <c r="H151" s="226" t="s">
        <v>240</v>
      </c>
      <c r="I151" s="5">
        <f t="shared" si="130"/>
        <v>1</v>
      </c>
      <c r="J151" s="226" t="s">
        <v>299</v>
      </c>
      <c r="K151" s="226" t="s">
        <v>516</v>
      </c>
      <c r="L151" s="226" t="s">
        <v>256</v>
      </c>
      <c r="M151" s="5">
        <f t="shared" si="135"/>
        <v>2</v>
      </c>
      <c r="N151" s="226" t="s">
        <v>266</v>
      </c>
      <c r="O151" s="39">
        <f>IF(N151/D151&gt;=9,1,0)</f>
        <v>1</v>
      </c>
      <c r="P151" s="226" t="s">
        <v>522</v>
      </c>
      <c r="Q151" s="226" t="s">
        <v>210</v>
      </c>
      <c r="R151" s="226"/>
      <c r="S151" s="5">
        <f t="shared" si="120"/>
        <v>0</v>
      </c>
      <c r="T151" s="226"/>
      <c r="U151" s="5">
        <f t="shared" si="131"/>
        <v>0</v>
      </c>
      <c r="V151" s="226">
        <v>4</v>
      </c>
      <c r="W151" s="6">
        <f t="shared" si="111"/>
        <v>0.1</v>
      </c>
      <c r="X151" s="5">
        <f>IF(V151/(H151-E151)/13&gt;=2.5,1,0)</f>
        <v>0</v>
      </c>
      <c r="Y151" s="226" t="s">
        <v>273</v>
      </c>
      <c r="Z151" s="5">
        <f>IF(Y151/H151&gt;=6,1,0)</f>
        <v>0</v>
      </c>
      <c r="AA151" s="226">
        <v>53</v>
      </c>
      <c r="AB151" s="5">
        <f t="shared" si="112"/>
        <v>0</v>
      </c>
      <c r="AC151" s="226">
        <v>64</v>
      </c>
      <c r="AD151" s="39">
        <f>IF(AC151&gt;=70,2,IF(AC151&gt;=60,1,0))</f>
        <v>1</v>
      </c>
      <c r="AE151" s="226">
        <v>3</v>
      </c>
      <c r="AF151" s="6">
        <f t="shared" si="136"/>
        <v>0.6</v>
      </c>
      <c r="AG151" s="5">
        <f t="shared" si="114"/>
        <v>0</v>
      </c>
      <c r="AH151" s="226">
        <v>3</v>
      </c>
      <c r="AI151" s="6">
        <f t="shared" si="137"/>
        <v>0.75</v>
      </c>
      <c r="AJ151" s="5">
        <f t="shared" si="139"/>
        <v>0</v>
      </c>
      <c r="AK151" s="226">
        <v>30</v>
      </c>
      <c r="AL151" s="7">
        <f t="shared" si="138"/>
        <v>4.2857142857142856</v>
      </c>
      <c r="AM151" s="5">
        <f t="shared" si="117"/>
        <v>1</v>
      </c>
      <c r="AN151" s="107">
        <f t="shared" si="123"/>
        <v>6</v>
      </c>
      <c r="AO151" s="107">
        <f t="shared" si="124"/>
        <v>33</v>
      </c>
      <c r="AP151" s="104" t="str">
        <f t="shared" si="132"/>
        <v>нет</v>
      </c>
      <c r="AQ151" s="104" t="str">
        <f t="shared" si="133"/>
        <v>нет</v>
      </c>
      <c r="AR151" s="104" t="str">
        <f t="shared" si="134"/>
        <v>нет</v>
      </c>
    </row>
    <row r="152" spans="1:44" ht="30" customHeight="1">
      <c r="A152" s="12">
        <v>106</v>
      </c>
      <c r="B152" s="34" t="s">
        <v>149</v>
      </c>
      <c r="C152" s="144">
        <v>15</v>
      </c>
      <c r="D152" s="80">
        <v>9</v>
      </c>
      <c r="E152" s="80">
        <v>6</v>
      </c>
      <c r="F152" s="80">
        <v>18</v>
      </c>
      <c r="G152" s="87">
        <v>19</v>
      </c>
      <c r="H152" s="144">
        <v>19</v>
      </c>
      <c r="I152" s="36">
        <f t="shared" si="130"/>
        <v>1</v>
      </c>
      <c r="J152" s="144">
        <v>10</v>
      </c>
      <c r="K152" s="144">
        <v>40</v>
      </c>
      <c r="L152" s="144">
        <v>100</v>
      </c>
      <c r="M152" s="36">
        <f t="shared" si="135"/>
        <v>2</v>
      </c>
      <c r="N152" s="144">
        <v>246</v>
      </c>
      <c r="O152" s="36">
        <f>IF(N152/D152&gt;=13,1,0)</f>
        <v>1</v>
      </c>
      <c r="P152" s="144">
        <v>245</v>
      </c>
      <c r="Q152" s="145" t="s">
        <v>210</v>
      </c>
      <c r="R152" s="144"/>
      <c r="S152" s="5">
        <f t="shared" si="120"/>
        <v>0</v>
      </c>
      <c r="T152" s="144"/>
      <c r="U152" s="5">
        <f t="shared" si="131"/>
        <v>0</v>
      </c>
      <c r="V152" s="144">
        <v>120</v>
      </c>
      <c r="W152" s="37">
        <f t="shared" si="111"/>
        <v>0.71</v>
      </c>
      <c r="X152" s="36">
        <f>IF(V152/(H152-E152)/13&gt;=2.5,1,0)</f>
        <v>0</v>
      </c>
      <c r="Y152" s="144">
        <v>53</v>
      </c>
      <c r="Z152" s="36">
        <f>IF(Y152/H152&gt;=6,1,0)</f>
        <v>0</v>
      </c>
      <c r="AA152" s="144">
        <v>22</v>
      </c>
      <c r="AB152" s="36">
        <f t="shared" si="112"/>
        <v>0</v>
      </c>
      <c r="AC152" s="144">
        <v>23</v>
      </c>
      <c r="AD152" s="36">
        <f>IF(AC152&gt;=90,2,IF(AC152&gt;=80,1,0))</f>
        <v>0</v>
      </c>
      <c r="AE152" s="144">
        <v>0</v>
      </c>
      <c r="AF152" s="37">
        <f t="shared" si="136"/>
        <v>0</v>
      </c>
      <c r="AG152" s="36">
        <f t="shared" si="114"/>
        <v>0</v>
      </c>
      <c r="AH152" s="144">
        <v>0</v>
      </c>
      <c r="AI152" s="37">
        <f t="shared" si="137"/>
        <v>0</v>
      </c>
      <c r="AJ152" s="36">
        <f t="shared" si="139"/>
        <v>0</v>
      </c>
      <c r="AK152" s="144">
        <v>80</v>
      </c>
      <c r="AL152" s="38">
        <f t="shared" si="138"/>
        <v>5.333333333333333</v>
      </c>
      <c r="AM152" s="36">
        <f t="shared" si="117"/>
        <v>1</v>
      </c>
      <c r="AN152" s="107">
        <f t="shared" si="123"/>
        <v>5</v>
      </c>
      <c r="AO152" s="108">
        <f t="shared" si="124"/>
        <v>28</v>
      </c>
      <c r="AP152" s="104" t="str">
        <f t="shared" si="132"/>
        <v>нет</v>
      </c>
      <c r="AQ152" s="104" t="str">
        <f t="shared" si="133"/>
        <v>нет</v>
      </c>
      <c r="AR152" s="104" t="str">
        <f t="shared" si="134"/>
        <v>нет</v>
      </c>
    </row>
    <row r="153" spans="1:44" ht="30" customHeight="1">
      <c r="A153" s="12">
        <v>138</v>
      </c>
      <c r="B153" s="215" t="s">
        <v>97</v>
      </c>
      <c r="C153" s="229">
        <v>61</v>
      </c>
      <c r="D153" s="79">
        <v>38</v>
      </c>
      <c r="E153" s="79">
        <v>52</v>
      </c>
      <c r="F153" s="79">
        <v>258</v>
      </c>
      <c r="G153" s="88">
        <v>260</v>
      </c>
      <c r="H153" s="229">
        <v>250</v>
      </c>
      <c r="I153" s="5">
        <f t="shared" si="130"/>
        <v>1</v>
      </c>
      <c r="J153" s="229">
        <v>38</v>
      </c>
      <c r="K153" s="229">
        <v>256</v>
      </c>
      <c r="L153" s="229">
        <v>96</v>
      </c>
      <c r="M153" s="5">
        <f t="shared" si="135"/>
        <v>2</v>
      </c>
      <c r="N153" s="229">
        <v>0</v>
      </c>
      <c r="O153" s="5">
        <f>IF(N153/D153&gt;=13,1,0)</f>
        <v>0</v>
      </c>
      <c r="P153" s="229">
        <v>0</v>
      </c>
      <c r="Q153" s="145" t="s">
        <v>210</v>
      </c>
      <c r="R153" s="255"/>
      <c r="S153" s="5">
        <f t="shared" si="120"/>
        <v>0</v>
      </c>
      <c r="T153" s="255"/>
      <c r="U153" s="5">
        <f t="shared" si="131"/>
        <v>0</v>
      </c>
      <c r="V153" s="229">
        <v>0</v>
      </c>
      <c r="W153" s="6">
        <f t="shared" si="111"/>
        <v>0</v>
      </c>
      <c r="X153" s="94">
        <f>IF(V153/(H153-E153)/13&gt;=1.5,1,0)</f>
        <v>0</v>
      </c>
      <c r="Y153" s="229">
        <v>0</v>
      </c>
      <c r="Z153" s="94">
        <f>IF(Y153/H153&gt;=3,1,0)</f>
        <v>0</v>
      </c>
      <c r="AA153" s="229">
        <v>0</v>
      </c>
      <c r="AB153" s="5">
        <f t="shared" si="112"/>
        <v>0</v>
      </c>
      <c r="AC153" s="229">
        <v>0</v>
      </c>
      <c r="AD153" s="152">
        <f>IF(AC153&gt;=90,2,IF(AC153&gt;=80,1,0))</f>
        <v>0</v>
      </c>
      <c r="AE153" s="229">
        <v>22</v>
      </c>
      <c r="AF153" s="6">
        <f t="shared" si="136"/>
        <v>8.59375E-2</v>
      </c>
      <c r="AG153" s="5">
        <f t="shared" si="114"/>
        <v>0</v>
      </c>
      <c r="AH153" s="229">
        <v>0</v>
      </c>
      <c r="AI153" s="7">
        <f t="shared" si="137"/>
        <v>0</v>
      </c>
      <c r="AJ153" s="152">
        <f t="shared" si="139"/>
        <v>0</v>
      </c>
      <c r="AK153" s="229">
        <v>89</v>
      </c>
      <c r="AL153" s="7">
        <f t="shared" si="138"/>
        <v>1.459016393442623</v>
      </c>
      <c r="AM153" s="5">
        <f t="shared" si="117"/>
        <v>0</v>
      </c>
      <c r="AN153" s="107">
        <f t="shared" si="123"/>
        <v>3</v>
      </c>
      <c r="AO153" s="110">
        <f>ROUND(AN153/($AN$2-$AD$2-$AJ$2)*100,0)</f>
        <v>21</v>
      </c>
      <c r="AP153" s="104" t="str">
        <f t="shared" si="132"/>
        <v>нет</v>
      </c>
      <c r="AQ153" s="104" t="str">
        <f t="shared" si="133"/>
        <v>нет</v>
      </c>
      <c r="AR153" s="104" t="str">
        <f t="shared" si="134"/>
        <v>нет</v>
      </c>
    </row>
    <row r="154" spans="1:44" ht="30" customHeight="1">
      <c r="A154" s="12">
        <v>140</v>
      </c>
      <c r="B154" s="17" t="s">
        <v>132</v>
      </c>
      <c r="C154" s="230" t="s">
        <v>501</v>
      </c>
      <c r="D154" s="80">
        <v>19</v>
      </c>
      <c r="E154" s="80">
        <v>67</v>
      </c>
      <c r="F154" s="80">
        <v>343</v>
      </c>
      <c r="G154" s="239">
        <v>374</v>
      </c>
      <c r="H154" s="230" t="s">
        <v>504</v>
      </c>
      <c r="I154" s="5">
        <f t="shared" si="130"/>
        <v>1</v>
      </c>
      <c r="J154" s="230" t="s">
        <v>349</v>
      </c>
      <c r="K154" s="230" t="s">
        <v>334</v>
      </c>
      <c r="L154" s="230" t="s">
        <v>266</v>
      </c>
      <c r="M154" s="5">
        <f t="shared" si="135"/>
        <v>2</v>
      </c>
      <c r="N154" s="230" t="s">
        <v>505</v>
      </c>
      <c r="O154" s="5">
        <f>IF(N154/D154&gt;=13,1,0)</f>
        <v>0</v>
      </c>
      <c r="P154" s="230" t="s">
        <v>507</v>
      </c>
      <c r="Q154" s="227" t="s">
        <v>210</v>
      </c>
      <c r="R154" s="227"/>
      <c r="S154" s="5">
        <f t="shared" si="120"/>
        <v>0</v>
      </c>
      <c r="T154" s="227"/>
      <c r="U154" s="5">
        <f t="shared" si="131"/>
        <v>0</v>
      </c>
      <c r="V154" s="230">
        <v>584</v>
      </c>
      <c r="W154" s="6">
        <f t="shared" si="111"/>
        <v>0.17</v>
      </c>
      <c r="X154" s="5">
        <f>IF(V154/(H154-E154)/13&gt;=2.5,1,0)</f>
        <v>0</v>
      </c>
      <c r="Y154" s="230">
        <v>628</v>
      </c>
      <c r="Z154" s="5">
        <f>IF(Y154/H154&gt;=6,1,0)</f>
        <v>0</v>
      </c>
      <c r="AA154" s="230">
        <v>4</v>
      </c>
      <c r="AB154" s="5">
        <f t="shared" si="112"/>
        <v>0</v>
      </c>
      <c r="AC154" s="230">
        <v>2</v>
      </c>
      <c r="AD154" s="5">
        <f>IF(AC154&gt;=90,2,IF(AC154&gt;=80,1,0))</f>
        <v>0</v>
      </c>
      <c r="AE154" s="230" t="s">
        <v>509</v>
      </c>
      <c r="AF154" s="6">
        <f t="shared" si="136"/>
        <v>4.5248868778280547E-3</v>
      </c>
      <c r="AG154" s="5">
        <f t="shared" si="114"/>
        <v>0</v>
      </c>
      <c r="AH154" s="230">
        <v>0</v>
      </c>
      <c r="AI154" s="7">
        <f t="shared" si="137"/>
        <v>0</v>
      </c>
      <c r="AJ154" s="5">
        <f t="shared" si="139"/>
        <v>0</v>
      </c>
      <c r="AK154" s="230">
        <v>88</v>
      </c>
      <c r="AL154" s="7">
        <f t="shared" si="138"/>
        <v>3.2592592592592591</v>
      </c>
      <c r="AM154" s="5">
        <f t="shared" si="117"/>
        <v>0</v>
      </c>
      <c r="AN154" s="107">
        <f t="shared" si="123"/>
        <v>3</v>
      </c>
      <c r="AO154" s="107">
        <f>ROUND(AN154/$AN$2*100,0)</f>
        <v>17</v>
      </c>
      <c r="AP154" s="104" t="str">
        <f t="shared" si="132"/>
        <v>нет</v>
      </c>
      <c r="AQ154" s="104" t="str">
        <f t="shared" si="133"/>
        <v>нет</v>
      </c>
      <c r="AR154" s="104" t="str">
        <f t="shared" si="134"/>
        <v>нет</v>
      </c>
    </row>
    <row r="155" spans="1:44" ht="30" customHeight="1">
      <c r="A155" s="12">
        <v>56</v>
      </c>
      <c r="B155" s="17" t="s">
        <v>126</v>
      </c>
      <c r="C155" s="144" t="s">
        <v>503</v>
      </c>
      <c r="D155" s="79">
        <v>2</v>
      </c>
      <c r="E155" s="79">
        <v>4</v>
      </c>
      <c r="F155" s="79">
        <v>5</v>
      </c>
      <c r="G155" s="242">
        <v>5</v>
      </c>
      <c r="H155" s="144"/>
      <c r="I155" s="5">
        <f t="shared" si="130"/>
        <v>0</v>
      </c>
      <c r="J155" s="144"/>
      <c r="K155" s="144"/>
      <c r="L155" s="144"/>
      <c r="M155" s="5"/>
      <c r="N155" s="144"/>
      <c r="O155" s="39"/>
      <c r="P155" s="144"/>
      <c r="Q155" s="145" t="s">
        <v>210</v>
      </c>
      <c r="R155" s="245"/>
      <c r="S155" s="5">
        <f t="shared" si="120"/>
        <v>0</v>
      </c>
      <c r="T155" s="245"/>
      <c r="U155" s="5">
        <f t="shared" si="131"/>
        <v>0</v>
      </c>
      <c r="V155" s="144"/>
      <c r="W155" s="6"/>
      <c r="X155" s="5"/>
      <c r="Y155" s="144"/>
      <c r="Z155" s="5"/>
      <c r="AA155" s="144"/>
      <c r="AB155" s="5"/>
      <c r="AC155" s="144"/>
      <c r="AD155" s="39">
        <f>IF(AC155&gt;=70,2,IF(AC155&gt;=60,1,0))</f>
        <v>0</v>
      </c>
      <c r="AE155" s="144"/>
      <c r="AF155" s="7"/>
      <c r="AG155" s="5">
        <f t="shared" si="114"/>
        <v>0</v>
      </c>
      <c r="AH155" s="144"/>
      <c r="AI155" s="7"/>
      <c r="AJ155" s="5">
        <f t="shared" si="139"/>
        <v>0</v>
      </c>
      <c r="AK155" s="144"/>
      <c r="AL155" s="7"/>
      <c r="AM155" s="5"/>
      <c r="AN155" s="107">
        <f>I155+M155+O155+X155+Z155+AB155+AD155+AG155+AJ155+AM155+S155</f>
        <v>0</v>
      </c>
      <c r="AO155" s="107">
        <f>ROUND(AN155/$AN$2*100,0)</f>
        <v>0</v>
      </c>
      <c r="AP155" s="104" t="str">
        <f t="shared" si="132"/>
        <v>нет</v>
      </c>
      <c r="AQ155" s="104" t="str">
        <f t="shared" si="133"/>
        <v>нет</v>
      </c>
      <c r="AR155" s="104" t="str">
        <f t="shared" si="134"/>
        <v>нет</v>
      </c>
    </row>
    <row r="156" spans="1:44" ht="30" customHeight="1">
      <c r="A156" s="12">
        <v>90</v>
      </c>
      <c r="B156" s="17" t="s">
        <v>142</v>
      </c>
      <c r="C156" s="202" t="s">
        <v>554</v>
      </c>
      <c r="D156" s="79">
        <v>12</v>
      </c>
      <c r="E156" s="79">
        <v>51</v>
      </c>
      <c r="F156" s="79">
        <v>302</v>
      </c>
      <c r="G156" s="242">
        <v>302</v>
      </c>
      <c r="H156" s="144"/>
      <c r="I156" s="5">
        <f t="shared" si="130"/>
        <v>0</v>
      </c>
      <c r="J156" s="144"/>
      <c r="K156" s="144"/>
      <c r="L156" s="144"/>
      <c r="M156" s="5">
        <f>IF(L156&gt;=90,2,IF(L156&gt;=80,1,0))</f>
        <v>0</v>
      </c>
      <c r="N156" s="144"/>
      <c r="O156" s="5">
        <f>IF(N156/D156&gt;=13,1,0)</f>
        <v>0</v>
      </c>
      <c r="P156" s="144"/>
      <c r="Q156" s="144" t="s">
        <v>210</v>
      </c>
      <c r="R156" s="144"/>
      <c r="S156" s="5">
        <f t="shared" si="120"/>
        <v>0</v>
      </c>
      <c r="T156" s="144"/>
      <c r="U156" s="5">
        <f t="shared" si="131"/>
        <v>0</v>
      </c>
      <c r="V156" s="144"/>
      <c r="W156" s="6">
        <f>ROUND($V156/($H156-$E156)/13,2)</f>
        <v>0</v>
      </c>
      <c r="X156" s="5">
        <f>IF(V156/(H156-E156)/13&gt;=2.5,1,0)</f>
        <v>0</v>
      </c>
      <c r="Y156" s="144"/>
      <c r="Z156" s="5">
        <v>0</v>
      </c>
      <c r="AA156" s="144"/>
      <c r="AB156" s="5">
        <f>IF(AA156&gt;=90,2,IF(AA156&gt;=80,1,0))</f>
        <v>0</v>
      </c>
      <c r="AC156" s="144"/>
      <c r="AD156" s="5">
        <f>IF(AC156&gt;=90,2,IF(AC156&gt;=80,1,0))</f>
        <v>0</v>
      </c>
      <c r="AE156" s="144"/>
      <c r="AF156" s="6">
        <v>0</v>
      </c>
      <c r="AG156" s="5">
        <f t="shared" si="114"/>
        <v>0</v>
      </c>
      <c r="AH156" s="144"/>
      <c r="AI156" s="7">
        <v>0</v>
      </c>
      <c r="AJ156" s="5">
        <f t="shared" si="139"/>
        <v>0</v>
      </c>
      <c r="AK156" s="144"/>
      <c r="AL156" s="7">
        <v>0</v>
      </c>
      <c r="AM156" s="5">
        <f>IF(AL156&gt;23,3,IF(AL156&gt;12,2,IF(AL156&gt;4,1,0)))</f>
        <v>0</v>
      </c>
      <c r="AN156" s="107">
        <f>I156+M156+O156+S156+U156+X156+Z156+AB156+AD156+AG156+AJ156+AM156</f>
        <v>0</v>
      </c>
      <c r="AO156" s="107">
        <f>ROUND(AN156/$AN$2*100,0)</f>
        <v>0</v>
      </c>
      <c r="AP156" s="104" t="str">
        <f t="shared" si="132"/>
        <v>нет</v>
      </c>
      <c r="AQ156" s="104" t="str">
        <f t="shared" si="133"/>
        <v>нет</v>
      </c>
      <c r="AR156" s="104" t="str">
        <f t="shared" si="134"/>
        <v>нет</v>
      </c>
    </row>
    <row r="157" spans="1:44" ht="30" customHeight="1">
      <c r="A157" s="12">
        <v>141</v>
      </c>
      <c r="B157" s="17" t="s">
        <v>188</v>
      </c>
      <c r="C157" s="189" t="s">
        <v>558</v>
      </c>
      <c r="D157" s="80">
        <v>9</v>
      </c>
      <c r="E157" s="80">
        <v>22</v>
      </c>
      <c r="F157" s="80">
        <v>80</v>
      </c>
      <c r="G157" s="239">
        <v>81</v>
      </c>
      <c r="H157" s="230"/>
      <c r="I157" s="5">
        <f t="shared" si="130"/>
        <v>0</v>
      </c>
      <c r="J157" s="230"/>
      <c r="K157" s="230"/>
      <c r="L157" s="230"/>
      <c r="M157" s="5">
        <f>IF(L157&gt;=90,2,IF(L157&gt;=80,1,0))</f>
        <v>0</v>
      </c>
      <c r="N157" s="230"/>
      <c r="O157" s="5">
        <v>0</v>
      </c>
      <c r="P157" s="230"/>
      <c r="Q157" s="227" t="s">
        <v>210</v>
      </c>
      <c r="R157" s="227"/>
      <c r="S157" s="5">
        <f t="shared" si="120"/>
        <v>0</v>
      </c>
      <c r="T157" s="227"/>
      <c r="U157" s="5">
        <f t="shared" si="131"/>
        <v>0</v>
      </c>
      <c r="V157" s="230"/>
      <c r="W157" s="6">
        <v>0</v>
      </c>
      <c r="X157" s="5">
        <v>0</v>
      </c>
      <c r="Y157" s="230"/>
      <c r="Z157" s="5">
        <v>0</v>
      </c>
      <c r="AA157" s="230"/>
      <c r="AB157" s="5">
        <f>IF(AA157&gt;=90,2,IF(AA157&gt;=80,1,0))</f>
        <v>0</v>
      </c>
      <c r="AC157" s="230"/>
      <c r="AD157" s="5">
        <f>IF(AC157&gt;=90,2,IF(AC157&gt;=80,1,0))</f>
        <v>0</v>
      </c>
      <c r="AE157" s="230"/>
      <c r="AF157" s="6">
        <v>0</v>
      </c>
      <c r="AG157" s="5">
        <v>0</v>
      </c>
      <c r="AH157" s="230"/>
      <c r="AI157" s="7">
        <v>0</v>
      </c>
      <c r="AJ157" s="5">
        <f t="shared" si="139"/>
        <v>0</v>
      </c>
      <c r="AK157" s="230"/>
      <c r="AL157" s="7">
        <v>0</v>
      </c>
      <c r="AM157" s="5">
        <f>IF(AL157&gt;23,3,IF(AL157&gt;12,2,IF(AL157&gt;4,1,0)))</f>
        <v>0</v>
      </c>
      <c r="AN157" s="107">
        <f>I157+M157+O157+S157+U157+X157+Z157+AB157+AD157+AG157+AJ157+AM157</f>
        <v>0</v>
      </c>
      <c r="AO157" s="107">
        <f>ROUND(AN157/$AN$2*100,0)</f>
        <v>0</v>
      </c>
      <c r="AP157" s="104" t="str">
        <f t="shared" si="132"/>
        <v>нет</v>
      </c>
      <c r="AQ157" s="104" t="str">
        <f t="shared" si="133"/>
        <v>нет</v>
      </c>
      <c r="AR157" s="104" t="str">
        <f t="shared" si="134"/>
        <v>нет</v>
      </c>
    </row>
    <row r="158" spans="1:44" ht="30" customHeight="1">
      <c r="A158" s="12">
        <v>142</v>
      </c>
      <c r="B158" s="17" t="s">
        <v>556</v>
      </c>
      <c r="C158" s="188" t="s">
        <v>559</v>
      </c>
      <c r="D158" s="80">
        <v>12</v>
      </c>
      <c r="E158" s="80">
        <v>58</v>
      </c>
      <c r="F158" s="80">
        <v>218</v>
      </c>
      <c r="G158" s="239">
        <v>201</v>
      </c>
      <c r="H158" s="230"/>
      <c r="I158" s="5">
        <f t="shared" si="130"/>
        <v>0</v>
      </c>
      <c r="J158" s="230"/>
      <c r="K158" s="230"/>
      <c r="L158" s="230"/>
      <c r="M158" s="5">
        <f>IF(L158&gt;=90,2,IF(L158&gt;=80,1,0))</f>
        <v>0</v>
      </c>
      <c r="N158" s="230"/>
      <c r="O158" s="5">
        <v>0</v>
      </c>
      <c r="P158" s="230"/>
      <c r="Q158" s="227" t="s">
        <v>210</v>
      </c>
      <c r="R158" s="227"/>
      <c r="S158" s="5">
        <f t="shared" si="120"/>
        <v>0</v>
      </c>
      <c r="T158" s="227"/>
      <c r="U158" s="5">
        <f t="shared" si="131"/>
        <v>0</v>
      </c>
      <c r="V158" s="230"/>
      <c r="W158" s="6">
        <v>0</v>
      </c>
      <c r="X158" s="5">
        <v>0</v>
      </c>
      <c r="Y158" s="230"/>
      <c r="Z158" s="5">
        <v>0</v>
      </c>
      <c r="AA158" s="230"/>
      <c r="AB158" s="5">
        <f>IF(AA158&gt;=90,2,IF(AA158&gt;=80,1,0))</f>
        <v>0</v>
      </c>
      <c r="AC158" s="230"/>
      <c r="AD158" s="5">
        <f>IF(AC158&gt;=90,2,IF(AC158&gt;=80,1,0))</f>
        <v>0</v>
      </c>
      <c r="AE158" s="230" t="s">
        <v>479</v>
      </c>
      <c r="AF158" s="6">
        <v>0</v>
      </c>
      <c r="AG158" s="5">
        <f>IF(AF158&gt;12,3,IF(AF158&gt;4,2,IF(AF158&gt;1,1,0)))</f>
        <v>0</v>
      </c>
      <c r="AH158" s="230"/>
      <c r="AI158" s="7">
        <v>0</v>
      </c>
      <c r="AJ158" s="5">
        <f t="shared" si="139"/>
        <v>0</v>
      </c>
      <c r="AK158" s="230"/>
      <c r="AL158" s="7">
        <v>0</v>
      </c>
      <c r="AM158" s="5">
        <f>IF(AL158&gt;23,3,IF(AL158&gt;12,2,IF(AL158&gt;4,1,0)))</f>
        <v>0</v>
      </c>
      <c r="AN158" s="107">
        <f>I158+M158+O158+S158+U158+X158+Z158+AB158+AD158+AG158+AJ158+AM158</f>
        <v>0</v>
      </c>
      <c r="AO158" s="107">
        <f>ROUND(AN158/$AN$2*100,0)</f>
        <v>0</v>
      </c>
      <c r="AP158" s="104" t="str">
        <f t="shared" si="132"/>
        <v>нет</v>
      </c>
      <c r="AQ158" s="104" t="str">
        <f t="shared" si="133"/>
        <v>нет</v>
      </c>
      <c r="AR158" s="104" t="str">
        <f t="shared" si="134"/>
        <v>нет</v>
      </c>
    </row>
    <row r="159" spans="1:44" ht="30" customHeight="1">
      <c r="A159" s="12">
        <v>143</v>
      </c>
      <c r="B159" s="17" t="s">
        <v>127</v>
      </c>
      <c r="C159" s="226" t="s">
        <v>561</v>
      </c>
      <c r="D159" s="79"/>
      <c r="E159" s="79"/>
      <c r="F159" s="79"/>
      <c r="G159" s="242">
        <v>259</v>
      </c>
      <c r="H159" s="245"/>
      <c r="I159" s="5">
        <f t="shared" si="130"/>
        <v>0</v>
      </c>
      <c r="J159" s="245"/>
      <c r="K159" s="245"/>
      <c r="L159" s="245"/>
      <c r="M159" s="5">
        <f>IF(L159&gt;=90,2,IF(L159&gt;=80,1,0))</f>
        <v>0</v>
      </c>
      <c r="N159" s="245"/>
      <c r="O159" s="5">
        <v>0</v>
      </c>
      <c r="P159" s="245"/>
      <c r="Q159" s="145" t="s">
        <v>210</v>
      </c>
      <c r="R159" s="245"/>
      <c r="S159" s="5">
        <f t="shared" si="120"/>
        <v>0</v>
      </c>
      <c r="T159" s="245"/>
      <c r="U159" s="5">
        <f t="shared" si="131"/>
        <v>0</v>
      </c>
      <c r="V159" s="256"/>
      <c r="W159" s="6">
        <v>0</v>
      </c>
      <c r="X159" s="5">
        <v>0</v>
      </c>
      <c r="Y159" s="245"/>
      <c r="Z159" s="5">
        <v>0</v>
      </c>
      <c r="AA159" s="245"/>
      <c r="AB159" s="5">
        <f>IF(AA159&gt;=90,2,IF(AA159&gt;=80,1,0))</f>
        <v>0</v>
      </c>
      <c r="AC159" s="245"/>
      <c r="AD159" s="5">
        <f>IF(AC159&gt;=90,2,IF(AC159&gt;=80,1,0))</f>
        <v>0</v>
      </c>
      <c r="AE159" s="245"/>
      <c r="AF159" s="6">
        <v>1</v>
      </c>
      <c r="AG159" s="5">
        <f>IF(AF159&gt;12,3,IF(AF159&gt;4,2,IF(AF159&gt;1,1,0)))</f>
        <v>0</v>
      </c>
      <c r="AH159" s="245"/>
      <c r="AI159" s="7">
        <v>1</v>
      </c>
      <c r="AJ159" s="5">
        <f t="shared" si="139"/>
        <v>0</v>
      </c>
      <c r="AK159" s="245"/>
      <c r="AL159" s="7">
        <v>1</v>
      </c>
      <c r="AM159" s="5">
        <f>IF(AL159&gt;23,3,IF(AL159&gt;12,2,IF(AL159&gt;4,1,0)))</f>
        <v>0</v>
      </c>
      <c r="AN159" s="107">
        <v>0</v>
      </c>
      <c r="AO159" s="107">
        <v>0</v>
      </c>
      <c r="AP159" s="104" t="str">
        <f t="shared" si="132"/>
        <v>нет</v>
      </c>
      <c r="AQ159" s="104" t="str">
        <f t="shared" si="133"/>
        <v>нет</v>
      </c>
      <c r="AR159" s="104" t="str">
        <f t="shared" si="134"/>
        <v>нет</v>
      </c>
    </row>
  </sheetData>
  <autoFilter ref="A1:AO159">
    <sortState ref="A4:AO159">
      <sortCondition descending="1" ref="AO1:AO3"/>
    </sortState>
  </autoFilter>
  <sortState ref="A3:AN157">
    <sortCondition descending="1" ref="AN3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R12"/>
  <sheetViews>
    <sheetView zoomScale="90" zoomScaleNormal="90" workbookViewId="0">
      <pane xSplit="2" ySplit="1" topLeftCell="Y2" activePane="bottomRight" state="frozen"/>
      <selection activeCell="Y19" sqref="Y19"/>
      <selection pane="topRight" activeCell="Y19" sqref="Y19"/>
      <selection pane="bottomLeft" activeCell="Y19" sqref="Y19"/>
      <selection pane="bottomRight" activeCell="A4" sqref="A4:XFD9"/>
    </sheetView>
  </sheetViews>
  <sheetFormatPr defaultColWidth="12.42578125" defaultRowHeight="15.75"/>
  <cols>
    <col min="1" max="1" width="5.7109375" style="1" customWidth="1"/>
    <col min="2" max="2" width="53" style="1" customWidth="1"/>
    <col min="3" max="4" width="12.42578125" style="1"/>
    <col min="5" max="5" width="16.42578125" style="1" customWidth="1"/>
    <col min="6" max="6" width="16.85546875" style="1" customWidth="1"/>
    <col min="7" max="7" width="12.42578125" style="48"/>
    <col min="8" max="8" width="15.85546875" style="1" customWidth="1"/>
    <col min="9" max="9" width="5.7109375" style="48" bestFit="1" customWidth="1"/>
    <col min="10" max="10" width="9.7109375" style="1" hidden="1" customWidth="1"/>
    <col min="11" max="12" width="12.42578125" style="1"/>
    <col min="13" max="13" width="5.7109375" style="1" bestFit="1" customWidth="1"/>
    <col min="14" max="14" width="14.85546875" style="1" customWidth="1"/>
    <col min="15" max="15" width="5.7109375" style="1" bestFit="1" customWidth="1"/>
    <col min="16" max="16" width="14.42578125" style="1" customWidth="1"/>
    <col min="17" max="17" width="14.42578125" style="48" hidden="1" customWidth="1"/>
    <col min="18" max="18" width="12.42578125" style="1" customWidth="1"/>
    <col min="19" max="19" width="6" style="1" bestFit="1" customWidth="1"/>
    <col min="20" max="20" width="12.42578125" style="1" customWidth="1"/>
    <col min="21" max="21" width="6.85546875" style="48" customWidth="1"/>
    <col min="22" max="22" width="13.85546875" style="1" customWidth="1"/>
    <col min="23" max="23" width="9" style="1" customWidth="1"/>
    <col min="24" max="24" width="6" style="1" bestFit="1" customWidth="1"/>
    <col min="25" max="25" width="13.85546875" style="1" customWidth="1"/>
    <col min="26" max="26" width="6" style="1" bestFit="1" customWidth="1"/>
    <col min="27" max="27" width="16.7109375" style="1" customWidth="1"/>
    <col min="28" max="28" width="6" style="1" bestFit="1" customWidth="1"/>
    <col min="29" max="29" width="16.140625" style="1" customWidth="1"/>
    <col min="30" max="30" width="6" style="1" bestFit="1" customWidth="1"/>
    <col min="31" max="31" width="14.85546875" style="1" bestFit="1" customWidth="1"/>
    <col min="32" max="32" width="7.85546875" style="1" customWidth="1"/>
    <col min="33" max="33" width="7.28515625" style="48" customWidth="1"/>
    <col min="34" max="34" width="13.7109375" style="1" customWidth="1"/>
    <col min="35" max="35" width="7.42578125" style="1" customWidth="1"/>
    <col min="36" max="36" width="8.28515625" style="1" customWidth="1"/>
    <col min="37" max="37" width="15.42578125" style="1" customWidth="1"/>
    <col min="38" max="38" width="8.140625" style="1" customWidth="1"/>
    <col min="39" max="39" width="6.42578125" style="1" customWidth="1"/>
    <col min="40" max="40" width="7.28515625" style="1" customWidth="1"/>
    <col min="41" max="41" width="6.42578125" style="1" customWidth="1"/>
    <col min="42" max="44" width="0" style="1" hidden="1" customWidth="1"/>
    <col min="45" max="16384" width="12.42578125" style="1"/>
  </cols>
  <sheetData>
    <row r="1" spans="1:44" s="8" customFormat="1" ht="140.25" customHeight="1">
      <c r="A1" s="84" t="s">
        <v>0</v>
      </c>
      <c r="B1" s="106" t="s">
        <v>1</v>
      </c>
      <c r="C1" s="84" t="s">
        <v>2</v>
      </c>
      <c r="D1" s="118" t="s">
        <v>3</v>
      </c>
      <c r="E1" s="118" t="s">
        <v>145</v>
      </c>
      <c r="F1" s="118" t="s">
        <v>146</v>
      </c>
      <c r="G1" s="119" t="s">
        <v>207</v>
      </c>
      <c r="H1" s="84" t="s">
        <v>147</v>
      </c>
      <c r="I1" s="120" t="s">
        <v>4</v>
      </c>
      <c r="J1" s="84" t="s">
        <v>5</v>
      </c>
      <c r="K1" s="84" t="s">
        <v>6</v>
      </c>
      <c r="L1" s="84" t="s">
        <v>7</v>
      </c>
      <c r="M1" s="120" t="s">
        <v>8</v>
      </c>
      <c r="N1" s="84" t="s">
        <v>9</v>
      </c>
      <c r="O1" s="120" t="s">
        <v>10</v>
      </c>
      <c r="P1" s="84" t="s">
        <v>11</v>
      </c>
      <c r="Q1" s="84" t="s">
        <v>209</v>
      </c>
      <c r="R1" s="84" t="s">
        <v>170</v>
      </c>
      <c r="S1" s="120" t="s">
        <v>34</v>
      </c>
      <c r="T1" s="84" t="s">
        <v>12</v>
      </c>
      <c r="U1" s="120" t="s">
        <v>201</v>
      </c>
      <c r="V1" s="84" t="s">
        <v>13</v>
      </c>
      <c r="W1" s="121" t="s">
        <v>143</v>
      </c>
      <c r="X1" s="120" t="s">
        <v>35</v>
      </c>
      <c r="Y1" s="84" t="s">
        <v>14</v>
      </c>
      <c r="Z1" s="120" t="s">
        <v>202</v>
      </c>
      <c r="AA1" s="84" t="s">
        <v>15</v>
      </c>
      <c r="AB1" s="120" t="s">
        <v>36</v>
      </c>
      <c r="AC1" s="84" t="s">
        <v>16</v>
      </c>
      <c r="AD1" s="120" t="s">
        <v>203</v>
      </c>
      <c r="AE1" s="84" t="s">
        <v>17</v>
      </c>
      <c r="AF1" s="121" t="s">
        <v>18</v>
      </c>
      <c r="AG1" s="120" t="s">
        <v>204</v>
      </c>
      <c r="AH1" s="84" t="s">
        <v>19</v>
      </c>
      <c r="AI1" s="121" t="s">
        <v>144</v>
      </c>
      <c r="AJ1" s="120" t="s">
        <v>205</v>
      </c>
      <c r="AK1" s="84" t="s">
        <v>20</v>
      </c>
      <c r="AL1" s="121" t="s">
        <v>169</v>
      </c>
      <c r="AM1" s="120" t="s">
        <v>206</v>
      </c>
      <c r="AN1" s="122" t="s">
        <v>33</v>
      </c>
      <c r="AO1" s="122" t="s">
        <v>22</v>
      </c>
      <c r="AP1" s="102"/>
      <c r="AQ1" s="103"/>
      <c r="AR1" s="103"/>
    </row>
    <row r="2" spans="1:44" s="85" customFormat="1" ht="15" customHeight="1">
      <c r="A2" s="138"/>
      <c r="B2" s="133" t="s">
        <v>227</v>
      </c>
      <c r="C2" s="134"/>
      <c r="D2" s="134"/>
      <c r="E2" s="134"/>
      <c r="F2" s="134"/>
      <c r="G2" s="134"/>
      <c r="H2" s="134"/>
      <c r="I2" s="134">
        <v>1</v>
      </c>
      <c r="J2" s="134"/>
      <c r="K2" s="134"/>
      <c r="L2" s="134"/>
      <c r="M2" s="134">
        <v>2</v>
      </c>
      <c r="N2" s="134"/>
      <c r="O2" s="134">
        <v>1</v>
      </c>
      <c r="P2" s="134"/>
      <c r="Q2" s="134"/>
      <c r="R2" s="134"/>
      <c r="S2" s="134">
        <v>0</v>
      </c>
      <c r="T2" s="134"/>
      <c r="U2" s="134">
        <v>0</v>
      </c>
      <c r="V2" s="134"/>
      <c r="W2" s="135"/>
      <c r="X2" s="134">
        <v>1</v>
      </c>
      <c r="Y2" s="134"/>
      <c r="Z2" s="134">
        <v>1</v>
      </c>
      <c r="AA2" s="134"/>
      <c r="AB2" s="134">
        <v>2</v>
      </c>
      <c r="AC2" s="134"/>
      <c r="AD2" s="134">
        <v>2</v>
      </c>
      <c r="AE2" s="134"/>
      <c r="AF2" s="134"/>
      <c r="AG2" s="134">
        <v>3</v>
      </c>
      <c r="AH2" s="134"/>
      <c r="AI2" s="134"/>
      <c r="AJ2" s="134">
        <v>2</v>
      </c>
      <c r="AK2" s="134"/>
      <c r="AL2" s="134"/>
      <c r="AM2" s="134">
        <v>3</v>
      </c>
      <c r="AN2" s="134">
        <f>SUM(C2:AM2)</f>
        <v>18</v>
      </c>
      <c r="AO2" s="139">
        <v>100</v>
      </c>
      <c r="AP2" s="130"/>
      <c r="AQ2" s="130" t="s">
        <v>222</v>
      </c>
      <c r="AR2" s="131"/>
    </row>
    <row r="3" spans="1:44" s="85" customFormat="1" ht="15" customHeight="1">
      <c r="A3" s="140"/>
      <c r="B3" s="81" t="s">
        <v>529</v>
      </c>
      <c r="C3" s="93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7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41"/>
      <c r="AP3" s="132" t="s">
        <v>210</v>
      </c>
      <c r="AQ3" s="132" t="s">
        <v>211</v>
      </c>
      <c r="AR3" s="132" t="s">
        <v>212</v>
      </c>
    </row>
    <row r="4" spans="1:44" s="8" customFormat="1" ht="30" customHeight="1">
      <c r="A4" s="2">
        <v>4</v>
      </c>
      <c r="B4" s="158" t="s">
        <v>66</v>
      </c>
      <c r="C4" s="186" t="s">
        <v>233</v>
      </c>
      <c r="D4" s="165">
        <v>7</v>
      </c>
      <c r="E4" s="79">
        <v>1</v>
      </c>
      <c r="F4" s="79">
        <v>20</v>
      </c>
      <c r="G4" s="168">
        <v>20</v>
      </c>
      <c r="H4" s="186" t="s">
        <v>312</v>
      </c>
      <c r="I4" s="5">
        <f t="shared" ref="I4:I9" si="0">IF(ABS((H4-G4)/G4)&lt;=0.1,1,0)</f>
        <v>1</v>
      </c>
      <c r="J4" s="186" t="s">
        <v>314</v>
      </c>
      <c r="K4" s="186" t="s">
        <v>313</v>
      </c>
      <c r="L4" s="186" t="s">
        <v>256</v>
      </c>
      <c r="M4" s="5">
        <f t="shared" ref="M4:M9" si="1">IF(L4&gt;=90,2,IF(L4&gt;=80,1,0))</f>
        <v>2</v>
      </c>
      <c r="N4" s="186" t="s">
        <v>318</v>
      </c>
      <c r="O4" s="5">
        <f t="shared" ref="O4:O9" si="2">IF(N4/D4&gt;=13,1,0)</f>
        <v>1</v>
      </c>
      <c r="P4" s="186" t="s">
        <v>321</v>
      </c>
      <c r="Q4" s="169" t="s">
        <v>210</v>
      </c>
      <c r="R4" s="167"/>
      <c r="S4" s="5">
        <f t="shared" ref="S4:S9" si="3">IF(R4&gt;=90,2,IF(R4&gt;=80,1,0))</f>
        <v>0</v>
      </c>
      <c r="T4" s="167"/>
      <c r="U4" s="5">
        <f t="shared" ref="U4:U9" si="4">IF(T4&gt;=90,2,IF(T4&gt;=80,1,0))</f>
        <v>0</v>
      </c>
      <c r="V4" s="188" t="s">
        <v>324</v>
      </c>
      <c r="W4" s="6">
        <f t="shared" ref="W4:W9" si="5">ROUND($V4/($H4-$E4)/13,2)</f>
        <v>9.15</v>
      </c>
      <c r="X4" s="5">
        <f t="shared" ref="X4:X9" si="6">IF(V4/(H4-E4)/13&gt;=2.5,1,0)</f>
        <v>1</v>
      </c>
      <c r="Y4" s="188" t="s">
        <v>251</v>
      </c>
      <c r="Z4" s="5">
        <f t="shared" ref="Z4:Z9" si="7">IF(Y4/H4&gt;=6,1,0)</f>
        <v>1</v>
      </c>
      <c r="AA4" s="186" t="s">
        <v>329</v>
      </c>
      <c r="AB4" s="5">
        <f t="shared" ref="AB4:AB9" si="8">IF(AA4&gt;=90,2,IF(AA4&gt;=80,1,0))</f>
        <v>2</v>
      </c>
      <c r="AC4" s="186" t="s">
        <v>329</v>
      </c>
      <c r="AD4" s="5">
        <f t="shared" ref="AD4:AD9" si="9">IF(AC4&gt;=90,2,IF(AC4&gt;=80,1,0))</f>
        <v>2</v>
      </c>
      <c r="AE4" s="186" t="s">
        <v>331</v>
      </c>
      <c r="AF4" s="6">
        <f t="shared" ref="AF4:AF9" si="10">AE4/K4</f>
        <v>2.0625</v>
      </c>
      <c r="AG4" s="5">
        <f t="shared" ref="AG4:AG9" si="11">IF(AF4&gt;12,3,IF(AF4&gt;4,2,IF(AF4&gt;1,1,0)))</f>
        <v>1</v>
      </c>
      <c r="AH4" s="186" t="s">
        <v>273</v>
      </c>
      <c r="AI4" s="7">
        <f t="shared" ref="AI4:AI9" si="12">ROUND(AH4/H4,0)</f>
        <v>0</v>
      </c>
      <c r="AJ4" s="5">
        <f t="shared" ref="AJ4:AJ9" si="13">IF(AI4&gt;=4,2,IF(AI4&gt;1,1,0))</f>
        <v>0</v>
      </c>
      <c r="AK4" s="186" t="s">
        <v>332</v>
      </c>
      <c r="AL4" s="7">
        <f t="shared" ref="AL4:AL9" si="14">AK4/C4</f>
        <v>30.1</v>
      </c>
      <c r="AM4" s="5">
        <f t="shared" ref="AM4:AM9" si="15">IF(AL4&gt;23,3,IF(AL4&gt;12,2,IF(AL4&gt;4,1,0)))</f>
        <v>3</v>
      </c>
      <c r="AN4" s="107">
        <f t="shared" ref="AN4:AN9" si="16">I4+M4+O4+S4+U4+X4+Z4+AB4+AD4+AG4+AJ4+AM4</f>
        <v>14</v>
      </c>
      <c r="AO4" s="107">
        <f t="shared" ref="AO4:AO9" si="17">ROUND(AN4/$AN$2*100,0)</f>
        <v>78</v>
      </c>
      <c r="AP4" s="104" t="str">
        <f t="shared" ref="AP4:AP9" si="18">IF(AND(OR($B$3="октябрь",$B$3="декабрь",$B$3="март",$B$3="май"),Q4="четверть"),"выставляются","нет")</f>
        <v>нет</v>
      </c>
      <c r="AQ4" s="104" t="str">
        <f t="shared" ref="AQ4:AQ9" si="19">IF(AND(OR($B$3="ноябрь",$B$3="февраль",$B$3="май"),$Q4="триместр"),"выставляются","нет")</f>
        <v>нет</v>
      </c>
      <c r="AR4" s="104" t="str">
        <f t="shared" ref="AR4:AR9" si="20">IF(AND(OR($B$3="декабрь",$B$3="май"),$Q4="полугодие"),"выставляются","нет")</f>
        <v>нет</v>
      </c>
    </row>
    <row r="5" spans="1:44" s="8" customFormat="1" ht="30" customHeight="1">
      <c r="A5" s="2">
        <v>6</v>
      </c>
      <c r="B5" s="158" t="s">
        <v>71</v>
      </c>
      <c r="C5" s="186" t="s">
        <v>235</v>
      </c>
      <c r="D5" s="165">
        <v>9</v>
      </c>
      <c r="E5" s="79">
        <v>4</v>
      </c>
      <c r="F5" s="79">
        <v>17</v>
      </c>
      <c r="G5" s="168">
        <v>17</v>
      </c>
      <c r="H5" s="186" t="s">
        <v>239</v>
      </c>
      <c r="I5" s="5">
        <f t="shared" si="0"/>
        <v>1</v>
      </c>
      <c r="J5" s="186" t="s">
        <v>314</v>
      </c>
      <c r="K5" s="186" t="s">
        <v>314</v>
      </c>
      <c r="L5" s="186" t="s">
        <v>317</v>
      </c>
      <c r="M5" s="5">
        <f t="shared" si="1"/>
        <v>2</v>
      </c>
      <c r="N5" s="186" t="s">
        <v>320</v>
      </c>
      <c r="O5" s="5">
        <f t="shared" si="2"/>
        <v>1</v>
      </c>
      <c r="P5" s="186" t="s">
        <v>323</v>
      </c>
      <c r="Q5" s="169" t="s">
        <v>210</v>
      </c>
      <c r="R5" s="167"/>
      <c r="S5" s="5">
        <f t="shared" si="3"/>
        <v>0</v>
      </c>
      <c r="T5" s="167"/>
      <c r="U5" s="5">
        <f t="shared" si="4"/>
        <v>0</v>
      </c>
      <c r="V5" s="188" t="s">
        <v>326</v>
      </c>
      <c r="W5" s="6">
        <f t="shared" si="5"/>
        <v>4.5</v>
      </c>
      <c r="X5" s="5">
        <f t="shared" si="6"/>
        <v>1</v>
      </c>
      <c r="Y5" s="188" t="s">
        <v>328</v>
      </c>
      <c r="Z5" s="5">
        <f t="shared" si="7"/>
        <v>1</v>
      </c>
      <c r="AA5" s="186" t="s">
        <v>258</v>
      </c>
      <c r="AB5" s="5">
        <f t="shared" si="8"/>
        <v>2</v>
      </c>
      <c r="AC5" s="186" t="s">
        <v>330</v>
      </c>
      <c r="AD5" s="5">
        <f t="shared" si="9"/>
        <v>2</v>
      </c>
      <c r="AE5" s="186" t="s">
        <v>273</v>
      </c>
      <c r="AF5" s="6">
        <f t="shared" si="10"/>
        <v>0</v>
      </c>
      <c r="AG5" s="5">
        <f t="shared" si="11"/>
        <v>0</v>
      </c>
      <c r="AH5" s="186" t="s">
        <v>273</v>
      </c>
      <c r="AI5" s="7">
        <f t="shared" si="12"/>
        <v>0</v>
      </c>
      <c r="AJ5" s="5">
        <f t="shared" si="13"/>
        <v>0</v>
      </c>
      <c r="AK5" s="186" t="s">
        <v>334</v>
      </c>
      <c r="AL5" s="7">
        <f t="shared" si="14"/>
        <v>17</v>
      </c>
      <c r="AM5" s="5">
        <f t="shared" si="15"/>
        <v>2</v>
      </c>
      <c r="AN5" s="107">
        <f t="shared" si="16"/>
        <v>12</v>
      </c>
      <c r="AO5" s="107">
        <f t="shared" si="17"/>
        <v>67</v>
      </c>
      <c r="AP5" s="104" t="str">
        <f t="shared" si="18"/>
        <v>нет</v>
      </c>
      <c r="AQ5" s="104" t="str">
        <f t="shared" si="19"/>
        <v>нет</v>
      </c>
      <c r="AR5" s="104" t="str">
        <f t="shared" si="20"/>
        <v>нет</v>
      </c>
    </row>
    <row r="6" spans="1:44" s="8" customFormat="1" ht="30" customHeight="1">
      <c r="A6" s="2">
        <v>1</v>
      </c>
      <c r="B6" s="158" t="s">
        <v>68</v>
      </c>
      <c r="C6" s="186">
        <v>46</v>
      </c>
      <c r="D6" s="165">
        <v>13</v>
      </c>
      <c r="E6" s="79">
        <v>49</v>
      </c>
      <c r="F6" s="79">
        <v>326</v>
      </c>
      <c r="G6" s="168">
        <v>326</v>
      </c>
      <c r="H6" s="186">
        <v>327</v>
      </c>
      <c r="I6" s="5">
        <f t="shared" si="0"/>
        <v>1</v>
      </c>
      <c r="J6" s="186">
        <v>13</v>
      </c>
      <c r="K6" s="186">
        <v>162</v>
      </c>
      <c r="L6" s="186">
        <v>55</v>
      </c>
      <c r="M6" s="5">
        <f t="shared" si="1"/>
        <v>0</v>
      </c>
      <c r="N6" s="186">
        <v>446</v>
      </c>
      <c r="O6" s="5">
        <f t="shared" si="2"/>
        <v>1</v>
      </c>
      <c r="P6" s="186">
        <v>359</v>
      </c>
      <c r="Q6" s="169" t="s">
        <v>210</v>
      </c>
      <c r="R6" s="167"/>
      <c r="S6" s="5">
        <f t="shared" si="3"/>
        <v>0</v>
      </c>
      <c r="T6" s="167"/>
      <c r="U6" s="5">
        <f t="shared" si="4"/>
        <v>0</v>
      </c>
      <c r="V6" s="188">
        <v>15070</v>
      </c>
      <c r="W6" s="6">
        <f t="shared" si="5"/>
        <v>4.17</v>
      </c>
      <c r="X6" s="5">
        <f t="shared" si="6"/>
        <v>1</v>
      </c>
      <c r="Y6" s="188">
        <v>8649</v>
      </c>
      <c r="Z6" s="5">
        <f t="shared" si="7"/>
        <v>1</v>
      </c>
      <c r="AA6" s="186">
        <v>100</v>
      </c>
      <c r="AB6" s="5">
        <f t="shared" si="8"/>
        <v>2</v>
      </c>
      <c r="AC6" s="186">
        <v>88</v>
      </c>
      <c r="AD6" s="5">
        <f t="shared" si="9"/>
        <v>1</v>
      </c>
      <c r="AE6" s="186">
        <v>71</v>
      </c>
      <c r="AF6" s="6">
        <f t="shared" si="10"/>
        <v>0.43827160493827161</v>
      </c>
      <c r="AG6" s="5">
        <f t="shared" si="11"/>
        <v>0</v>
      </c>
      <c r="AH6" s="186">
        <v>636</v>
      </c>
      <c r="AI6" s="7">
        <f t="shared" si="12"/>
        <v>2</v>
      </c>
      <c r="AJ6" s="5">
        <f t="shared" si="13"/>
        <v>1</v>
      </c>
      <c r="AK6" s="186">
        <v>739</v>
      </c>
      <c r="AL6" s="7">
        <f t="shared" si="14"/>
        <v>16.065217391304348</v>
      </c>
      <c r="AM6" s="5">
        <f t="shared" si="15"/>
        <v>2</v>
      </c>
      <c r="AN6" s="107">
        <f t="shared" si="16"/>
        <v>10</v>
      </c>
      <c r="AO6" s="107">
        <f t="shared" si="17"/>
        <v>56</v>
      </c>
      <c r="AP6" s="104" t="str">
        <f t="shared" si="18"/>
        <v>нет</v>
      </c>
      <c r="AQ6" s="104" t="str">
        <f t="shared" si="19"/>
        <v>нет</v>
      </c>
      <c r="AR6" s="104" t="str">
        <f t="shared" si="20"/>
        <v>нет</v>
      </c>
    </row>
    <row r="7" spans="1:44" s="8" customFormat="1" ht="30" customHeight="1">
      <c r="A7" s="2">
        <v>2</v>
      </c>
      <c r="B7" s="158" t="s">
        <v>67</v>
      </c>
      <c r="C7" s="186">
        <v>36</v>
      </c>
      <c r="D7" s="165">
        <v>17</v>
      </c>
      <c r="E7" s="79">
        <v>71</v>
      </c>
      <c r="F7" s="79">
        <v>374</v>
      </c>
      <c r="G7" s="168">
        <v>374</v>
      </c>
      <c r="H7" s="186">
        <v>381</v>
      </c>
      <c r="I7" s="5">
        <f t="shared" si="0"/>
        <v>1</v>
      </c>
      <c r="J7" s="186">
        <v>17</v>
      </c>
      <c r="K7" s="186">
        <v>463</v>
      </c>
      <c r="L7" s="186">
        <v>100</v>
      </c>
      <c r="M7" s="5">
        <f t="shared" si="1"/>
        <v>2</v>
      </c>
      <c r="N7" s="186">
        <v>593</v>
      </c>
      <c r="O7" s="5">
        <f t="shared" si="2"/>
        <v>1</v>
      </c>
      <c r="P7" s="186">
        <v>471</v>
      </c>
      <c r="Q7" s="169" t="s">
        <v>210</v>
      </c>
      <c r="R7" s="167"/>
      <c r="S7" s="5">
        <f t="shared" si="3"/>
        <v>0</v>
      </c>
      <c r="T7" s="167"/>
      <c r="U7" s="5">
        <f t="shared" si="4"/>
        <v>0</v>
      </c>
      <c r="V7" s="188">
        <v>16149</v>
      </c>
      <c r="W7" s="6">
        <f t="shared" si="5"/>
        <v>4.01</v>
      </c>
      <c r="X7" s="5">
        <f t="shared" si="6"/>
        <v>1</v>
      </c>
      <c r="Y7" s="188">
        <v>6846</v>
      </c>
      <c r="Z7" s="5">
        <f t="shared" si="7"/>
        <v>1</v>
      </c>
      <c r="AA7" s="186">
        <v>94</v>
      </c>
      <c r="AB7" s="5">
        <f t="shared" si="8"/>
        <v>2</v>
      </c>
      <c r="AC7" s="186">
        <v>73</v>
      </c>
      <c r="AD7" s="5">
        <f t="shared" si="9"/>
        <v>0</v>
      </c>
      <c r="AE7" s="186">
        <v>88</v>
      </c>
      <c r="AF7" s="6">
        <f t="shared" si="10"/>
        <v>0.19006479481641469</v>
      </c>
      <c r="AG7" s="5">
        <f t="shared" si="11"/>
        <v>0</v>
      </c>
      <c r="AH7" s="186">
        <v>397</v>
      </c>
      <c r="AI7" s="7">
        <f t="shared" si="12"/>
        <v>1</v>
      </c>
      <c r="AJ7" s="5">
        <f t="shared" si="13"/>
        <v>0</v>
      </c>
      <c r="AK7" s="186">
        <v>510</v>
      </c>
      <c r="AL7" s="7">
        <f t="shared" si="14"/>
        <v>14.166666666666666</v>
      </c>
      <c r="AM7" s="5">
        <f t="shared" si="15"/>
        <v>2</v>
      </c>
      <c r="AN7" s="107">
        <f t="shared" si="16"/>
        <v>10</v>
      </c>
      <c r="AO7" s="107">
        <f t="shared" si="17"/>
        <v>56</v>
      </c>
      <c r="AP7" s="104" t="str">
        <f t="shared" si="18"/>
        <v>нет</v>
      </c>
      <c r="AQ7" s="104" t="str">
        <f t="shared" si="19"/>
        <v>нет</v>
      </c>
      <c r="AR7" s="104" t="str">
        <f t="shared" si="20"/>
        <v>нет</v>
      </c>
    </row>
    <row r="8" spans="1:44" s="8" customFormat="1" ht="30" customHeight="1">
      <c r="A8" s="2">
        <v>3</v>
      </c>
      <c r="B8" s="158" t="s">
        <v>69</v>
      </c>
      <c r="C8" s="186">
        <v>35</v>
      </c>
      <c r="D8" s="165">
        <v>16</v>
      </c>
      <c r="E8" s="79">
        <v>61</v>
      </c>
      <c r="F8" s="79">
        <v>321</v>
      </c>
      <c r="G8" s="168">
        <v>320</v>
      </c>
      <c r="H8" s="186">
        <v>332</v>
      </c>
      <c r="I8" s="5">
        <f t="shared" si="0"/>
        <v>1</v>
      </c>
      <c r="J8" s="186">
        <v>16</v>
      </c>
      <c r="K8" s="186">
        <v>202</v>
      </c>
      <c r="L8" s="186">
        <v>70</v>
      </c>
      <c r="M8" s="5">
        <f t="shared" si="1"/>
        <v>0</v>
      </c>
      <c r="N8" s="186">
        <v>637</v>
      </c>
      <c r="O8" s="5">
        <f t="shared" si="2"/>
        <v>1</v>
      </c>
      <c r="P8" s="186">
        <v>333</v>
      </c>
      <c r="Q8" s="169" t="s">
        <v>210</v>
      </c>
      <c r="R8" s="167"/>
      <c r="S8" s="5">
        <f t="shared" si="3"/>
        <v>0</v>
      </c>
      <c r="T8" s="167"/>
      <c r="U8" s="5">
        <f t="shared" si="4"/>
        <v>0</v>
      </c>
      <c r="V8" s="188">
        <v>12659</v>
      </c>
      <c r="W8" s="6">
        <f t="shared" si="5"/>
        <v>3.59</v>
      </c>
      <c r="X8" s="5">
        <f t="shared" si="6"/>
        <v>1</v>
      </c>
      <c r="Y8" s="188">
        <v>6637</v>
      </c>
      <c r="Z8" s="5">
        <f t="shared" si="7"/>
        <v>1</v>
      </c>
      <c r="AA8" s="186">
        <v>98</v>
      </c>
      <c r="AB8" s="5">
        <f t="shared" si="8"/>
        <v>2</v>
      </c>
      <c r="AC8" s="186">
        <v>87</v>
      </c>
      <c r="AD8" s="5">
        <f t="shared" si="9"/>
        <v>1</v>
      </c>
      <c r="AE8" s="186">
        <v>27</v>
      </c>
      <c r="AF8" s="6">
        <f t="shared" si="10"/>
        <v>0.13366336633663367</v>
      </c>
      <c r="AG8" s="5">
        <f t="shared" si="11"/>
        <v>0</v>
      </c>
      <c r="AH8" s="186">
        <v>882</v>
      </c>
      <c r="AI8" s="7">
        <f t="shared" si="12"/>
        <v>3</v>
      </c>
      <c r="AJ8" s="5">
        <f t="shared" si="13"/>
        <v>1</v>
      </c>
      <c r="AK8" s="186">
        <v>763</v>
      </c>
      <c r="AL8" s="7">
        <f t="shared" si="14"/>
        <v>21.8</v>
      </c>
      <c r="AM8" s="5">
        <f t="shared" si="15"/>
        <v>2</v>
      </c>
      <c r="AN8" s="107">
        <f t="shared" si="16"/>
        <v>10</v>
      </c>
      <c r="AO8" s="107">
        <f t="shared" si="17"/>
        <v>56</v>
      </c>
      <c r="AP8" s="104" t="str">
        <f t="shared" si="18"/>
        <v>нет</v>
      </c>
      <c r="AQ8" s="104" t="str">
        <f t="shared" si="19"/>
        <v>нет</v>
      </c>
      <c r="AR8" s="104" t="str">
        <f t="shared" si="20"/>
        <v>нет</v>
      </c>
    </row>
    <row r="9" spans="1:44" ht="30" customHeight="1">
      <c r="A9" s="2">
        <v>5</v>
      </c>
      <c r="B9" s="158" t="s">
        <v>70</v>
      </c>
      <c r="C9" s="186" t="s">
        <v>234</v>
      </c>
      <c r="D9" s="165">
        <v>11</v>
      </c>
      <c r="E9" s="79">
        <v>12</v>
      </c>
      <c r="F9" s="79">
        <v>68</v>
      </c>
      <c r="G9" s="168">
        <v>68</v>
      </c>
      <c r="H9" s="186" t="s">
        <v>292</v>
      </c>
      <c r="I9" s="5">
        <f t="shared" si="0"/>
        <v>1</v>
      </c>
      <c r="J9" s="186" t="s">
        <v>315</v>
      </c>
      <c r="K9" s="186" t="s">
        <v>290</v>
      </c>
      <c r="L9" s="186" t="s">
        <v>316</v>
      </c>
      <c r="M9" s="5">
        <f t="shared" si="1"/>
        <v>2</v>
      </c>
      <c r="N9" s="186" t="s">
        <v>319</v>
      </c>
      <c r="O9" s="5">
        <f t="shared" si="2"/>
        <v>1</v>
      </c>
      <c r="P9" s="186" t="s">
        <v>322</v>
      </c>
      <c r="Q9" s="169" t="s">
        <v>210</v>
      </c>
      <c r="R9" s="167"/>
      <c r="S9" s="5">
        <f t="shared" si="3"/>
        <v>0</v>
      </c>
      <c r="T9" s="167"/>
      <c r="U9" s="5">
        <f t="shared" si="4"/>
        <v>0</v>
      </c>
      <c r="V9" s="188" t="s">
        <v>325</v>
      </c>
      <c r="W9" s="6">
        <f t="shared" si="5"/>
        <v>6.15</v>
      </c>
      <c r="X9" s="5">
        <f t="shared" si="6"/>
        <v>1</v>
      </c>
      <c r="Y9" s="188" t="s">
        <v>327</v>
      </c>
      <c r="Z9" s="5">
        <f t="shared" si="7"/>
        <v>0</v>
      </c>
      <c r="AA9" s="186" t="s">
        <v>287</v>
      </c>
      <c r="AB9" s="5">
        <f t="shared" si="8"/>
        <v>2</v>
      </c>
      <c r="AC9" s="186" t="s">
        <v>287</v>
      </c>
      <c r="AD9" s="5">
        <f t="shared" si="9"/>
        <v>2</v>
      </c>
      <c r="AE9" s="186" t="s">
        <v>305</v>
      </c>
      <c r="AF9" s="6">
        <f t="shared" si="10"/>
        <v>5.0847457627118647E-2</v>
      </c>
      <c r="AG9" s="5">
        <f t="shared" si="11"/>
        <v>0</v>
      </c>
      <c r="AH9" s="186" t="s">
        <v>305</v>
      </c>
      <c r="AI9" s="7">
        <f t="shared" si="12"/>
        <v>0</v>
      </c>
      <c r="AJ9" s="5">
        <f t="shared" si="13"/>
        <v>0</v>
      </c>
      <c r="AK9" s="186" t="s">
        <v>333</v>
      </c>
      <c r="AL9" s="7">
        <f t="shared" si="14"/>
        <v>10.321428571428571</v>
      </c>
      <c r="AM9" s="5">
        <f t="shared" si="15"/>
        <v>1</v>
      </c>
      <c r="AN9" s="107">
        <f t="shared" si="16"/>
        <v>10</v>
      </c>
      <c r="AO9" s="107">
        <f t="shared" si="17"/>
        <v>56</v>
      </c>
      <c r="AP9" s="104" t="str">
        <f t="shared" si="18"/>
        <v>нет</v>
      </c>
      <c r="AQ9" s="104" t="str">
        <f t="shared" si="19"/>
        <v>нет</v>
      </c>
      <c r="AR9" s="104" t="str">
        <f t="shared" si="20"/>
        <v>нет</v>
      </c>
    </row>
    <row r="10" spans="1:44" s="69" customFormat="1">
      <c r="A10" s="64"/>
      <c r="B10" s="65"/>
      <c r="C10" s="66"/>
      <c r="D10" s="67"/>
      <c r="E10" s="67"/>
      <c r="F10" s="67"/>
      <c r="G10" s="67"/>
      <c r="H10" s="67"/>
      <c r="I10" s="66"/>
      <c r="J10" s="67"/>
      <c r="K10" s="67"/>
      <c r="L10" s="67"/>
      <c r="M10" s="66"/>
      <c r="N10" s="67"/>
      <c r="O10" s="66"/>
      <c r="P10" s="67"/>
      <c r="Q10" s="67"/>
      <c r="R10" s="67"/>
      <c r="S10" s="66"/>
      <c r="T10" s="67"/>
      <c r="U10" s="67"/>
      <c r="V10" s="67"/>
      <c r="W10" s="68"/>
      <c r="X10" s="66"/>
      <c r="Y10" s="67"/>
      <c r="Z10" s="66"/>
      <c r="AA10" s="67"/>
      <c r="AB10" s="66"/>
      <c r="AC10" s="67"/>
      <c r="AD10" s="66"/>
      <c r="AE10" s="67"/>
      <c r="AF10" s="66"/>
      <c r="AG10" s="66"/>
      <c r="AH10" s="67"/>
      <c r="AI10" s="66"/>
      <c r="AJ10" s="66"/>
      <c r="AK10" s="67"/>
      <c r="AL10" s="66"/>
      <c r="AM10" s="66"/>
      <c r="AN10" s="67"/>
      <c r="AO10" s="67"/>
    </row>
    <row r="11" spans="1:44" ht="16.5" thickBot="1"/>
    <row r="12" spans="1:44" ht="27.75" customHeight="1" thickBot="1">
      <c r="AE12" s="9"/>
      <c r="AH12" s="259" t="s">
        <v>129</v>
      </c>
      <c r="AI12" s="260"/>
      <c r="AJ12" s="260"/>
      <c r="AK12" s="260"/>
      <c r="AL12" s="260"/>
      <c r="AM12" s="261"/>
      <c r="AN12" s="62">
        <f>AVERAGE(AN4:AN9)</f>
        <v>11</v>
      </c>
      <c r="AO12" s="58">
        <f>ROUND(AN12/$AN$2*100,0)</f>
        <v>61</v>
      </c>
    </row>
  </sheetData>
  <autoFilter ref="A1:AR9">
    <sortState ref="A4:AR9">
      <sortCondition descending="1" ref="AO1:AO9"/>
    </sortState>
  </autoFilter>
  <sortState ref="A4:AR9">
    <sortCondition ref="A4"/>
  </sortState>
  <mergeCells count="1">
    <mergeCell ref="AH12:AM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R15"/>
  <sheetViews>
    <sheetView zoomScale="90" zoomScaleNormal="90" workbookViewId="0">
      <pane xSplit="2" ySplit="1" topLeftCell="Y8" activePane="bottomRight" state="frozen"/>
      <selection activeCell="Y19" sqref="Y19"/>
      <selection pane="topRight" activeCell="Y19" sqref="Y19"/>
      <selection pane="bottomLeft" activeCell="Y19" sqref="Y19"/>
      <selection pane="bottomRight" activeCell="AS19" sqref="AS19"/>
    </sheetView>
  </sheetViews>
  <sheetFormatPr defaultColWidth="12.42578125" defaultRowHeight="15.75"/>
  <cols>
    <col min="1" max="1" width="5.7109375" style="1" customWidth="1"/>
    <col min="2" max="2" width="50.5703125" style="1" customWidth="1"/>
    <col min="3" max="3" width="15.42578125" style="1" customWidth="1"/>
    <col min="4" max="5" width="12.42578125" style="1" customWidth="1"/>
    <col min="6" max="6" width="13.5703125" style="1" customWidth="1"/>
    <col min="7" max="7" width="12.42578125" style="48"/>
    <col min="8" max="8" width="14.7109375" style="1" customWidth="1"/>
    <col min="9" max="9" width="9.28515625" style="1" customWidth="1"/>
    <col min="10" max="10" width="9.28515625" style="1" hidden="1" customWidth="1"/>
    <col min="11" max="11" width="11.85546875" style="1" customWidth="1"/>
    <col min="12" max="12" width="12.42578125" style="1"/>
    <col min="13" max="13" width="5.85546875" style="1" bestFit="1" customWidth="1"/>
    <col min="14" max="14" width="14.85546875" style="1" customWidth="1"/>
    <col min="15" max="15" width="5.85546875" style="1" bestFit="1" customWidth="1"/>
    <col min="16" max="16" width="14.140625" style="1" customWidth="1"/>
    <col min="17" max="17" width="14.140625" style="48" hidden="1" customWidth="1"/>
    <col min="18" max="18" width="12.42578125" style="1" customWidth="1"/>
    <col min="19" max="19" width="6.140625" style="1" bestFit="1" customWidth="1"/>
    <col min="20" max="20" width="13.140625" style="1" customWidth="1"/>
    <col min="21" max="21" width="5.85546875" style="48" bestFit="1" customWidth="1"/>
    <col min="22" max="22" width="13.140625" style="1" customWidth="1"/>
    <col min="23" max="23" width="7.140625" style="1" customWidth="1"/>
    <col min="24" max="24" width="7.42578125" style="1" customWidth="1"/>
    <col min="25" max="25" width="13.42578125" style="1" customWidth="1"/>
    <col min="26" max="26" width="7.140625" style="1" customWidth="1"/>
    <col min="27" max="27" width="15.28515625" style="1" customWidth="1"/>
    <col min="28" max="28" width="6.7109375" style="1" customWidth="1"/>
    <col min="29" max="29" width="15" style="1" customWidth="1"/>
    <col min="30" max="30" width="7.7109375" style="1" customWidth="1"/>
    <col min="31" max="31" width="15.140625" style="1" customWidth="1"/>
    <col min="32" max="32" width="8.28515625" style="1" customWidth="1"/>
    <col min="33" max="33" width="7.140625" style="1" customWidth="1"/>
    <col min="34" max="34" width="13.42578125" style="1" customWidth="1"/>
    <col min="35" max="35" width="7.7109375" style="1" customWidth="1"/>
    <col min="36" max="36" width="8.28515625" style="1" customWidth="1"/>
    <col min="37" max="37" width="14.28515625" style="1" customWidth="1"/>
    <col min="38" max="38" width="8.28515625" style="1" customWidth="1"/>
    <col min="39" max="39" width="8.42578125" style="1" customWidth="1"/>
    <col min="40" max="40" width="9" style="1" customWidth="1"/>
    <col min="41" max="41" width="8.140625" style="1" customWidth="1"/>
    <col min="42" max="42" width="15.140625" style="1" hidden="1" customWidth="1"/>
    <col min="43" max="43" width="13.7109375" style="1" hidden="1" customWidth="1"/>
    <col min="44" max="44" width="15.28515625" style="1" hidden="1" customWidth="1"/>
    <col min="45" max="16384" width="12.42578125" style="1"/>
  </cols>
  <sheetData>
    <row r="1" spans="1:44" s="8" customFormat="1" ht="140.25" customHeight="1">
      <c r="A1" s="84" t="s">
        <v>0</v>
      </c>
      <c r="B1" s="106" t="s">
        <v>1</v>
      </c>
      <c r="C1" s="84" t="s">
        <v>2</v>
      </c>
      <c r="D1" s="118" t="s">
        <v>3</v>
      </c>
      <c r="E1" s="118" t="s">
        <v>145</v>
      </c>
      <c r="F1" s="118" t="s">
        <v>146</v>
      </c>
      <c r="G1" s="119" t="s">
        <v>207</v>
      </c>
      <c r="H1" s="84" t="s">
        <v>147</v>
      </c>
      <c r="I1" s="120" t="s">
        <v>4</v>
      </c>
      <c r="J1" s="84" t="s">
        <v>5</v>
      </c>
      <c r="K1" s="84" t="s">
        <v>6</v>
      </c>
      <c r="L1" s="84" t="s">
        <v>7</v>
      </c>
      <c r="M1" s="120" t="s">
        <v>8</v>
      </c>
      <c r="N1" s="84" t="s">
        <v>9</v>
      </c>
      <c r="O1" s="120" t="s">
        <v>10</v>
      </c>
      <c r="P1" s="84" t="s">
        <v>11</v>
      </c>
      <c r="Q1" s="84" t="s">
        <v>209</v>
      </c>
      <c r="R1" s="84" t="s">
        <v>170</v>
      </c>
      <c r="S1" s="120" t="s">
        <v>34</v>
      </c>
      <c r="T1" s="84" t="s">
        <v>12</v>
      </c>
      <c r="U1" s="120" t="s">
        <v>201</v>
      </c>
      <c r="V1" s="84" t="s">
        <v>13</v>
      </c>
      <c r="W1" s="121" t="s">
        <v>143</v>
      </c>
      <c r="X1" s="120" t="s">
        <v>35</v>
      </c>
      <c r="Y1" s="84" t="s">
        <v>14</v>
      </c>
      <c r="Z1" s="120" t="s">
        <v>202</v>
      </c>
      <c r="AA1" s="84" t="s">
        <v>15</v>
      </c>
      <c r="AB1" s="120" t="s">
        <v>36</v>
      </c>
      <c r="AC1" s="84" t="s">
        <v>16</v>
      </c>
      <c r="AD1" s="120" t="s">
        <v>203</v>
      </c>
      <c r="AE1" s="84" t="s">
        <v>17</v>
      </c>
      <c r="AF1" s="121" t="s">
        <v>18</v>
      </c>
      <c r="AG1" s="120" t="s">
        <v>204</v>
      </c>
      <c r="AH1" s="84" t="s">
        <v>19</v>
      </c>
      <c r="AI1" s="121" t="s">
        <v>144</v>
      </c>
      <c r="AJ1" s="120" t="s">
        <v>205</v>
      </c>
      <c r="AK1" s="84" t="s">
        <v>20</v>
      </c>
      <c r="AL1" s="121" t="s">
        <v>169</v>
      </c>
      <c r="AM1" s="120" t="s">
        <v>206</v>
      </c>
      <c r="AN1" s="122" t="s">
        <v>33</v>
      </c>
      <c r="AO1" s="122" t="s">
        <v>22</v>
      </c>
      <c r="AP1" s="102"/>
      <c r="AQ1" s="103"/>
      <c r="AR1" s="103"/>
    </row>
    <row r="2" spans="1:44" s="85" customFormat="1" ht="15" customHeight="1">
      <c r="A2" s="138"/>
      <c r="B2" s="133" t="s">
        <v>227</v>
      </c>
      <c r="C2" s="134"/>
      <c r="D2" s="134"/>
      <c r="E2" s="134"/>
      <c r="F2" s="134"/>
      <c r="G2" s="134"/>
      <c r="H2" s="134"/>
      <c r="I2" s="134">
        <v>1</v>
      </c>
      <c r="J2" s="134"/>
      <c r="K2" s="134"/>
      <c r="L2" s="134"/>
      <c r="M2" s="134">
        <v>2</v>
      </c>
      <c r="N2" s="134"/>
      <c r="O2" s="134">
        <v>1</v>
      </c>
      <c r="P2" s="134"/>
      <c r="Q2" s="134"/>
      <c r="R2" s="134"/>
      <c r="S2" s="134">
        <v>0</v>
      </c>
      <c r="T2" s="134"/>
      <c r="U2" s="134">
        <v>0</v>
      </c>
      <c r="V2" s="134"/>
      <c r="W2" s="135"/>
      <c r="X2" s="134">
        <v>1</v>
      </c>
      <c r="Y2" s="134"/>
      <c r="Z2" s="134">
        <v>1</v>
      </c>
      <c r="AA2" s="134"/>
      <c r="AB2" s="134">
        <v>2</v>
      </c>
      <c r="AC2" s="134"/>
      <c r="AD2" s="134">
        <v>2</v>
      </c>
      <c r="AE2" s="134"/>
      <c r="AF2" s="134"/>
      <c r="AG2" s="134">
        <v>3</v>
      </c>
      <c r="AH2" s="134"/>
      <c r="AI2" s="134"/>
      <c r="AJ2" s="134">
        <v>2</v>
      </c>
      <c r="AK2" s="134"/>
      <c r="AL2" s="134"/>
      <c r="AM2" s="134">
        <v>3</v>
      </c>
      <c r="AN2" s="134">
        <f>SUM(C2:AM2)</f>
        <v>18</v>
      </c>
      <c r="AO2" s="139">
        <v>100</v>
      </c>
      <c r="AP2" s="130"/>
      <c r="AQ2" s="130" t="s">
        <v>222</v>
      </c>
      <c r="AR2" s="131"/>
    </row>
    <row r="3" spans="1:44" s="85" customFormat="1" ht="15" customHeight="1">
      <c r="A3" s="140"/>
      <c r="B3" s="81" t="s">
        <v>529</v>
      </c>
      <c r="C3" s="93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7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41"/>
      <c r="AP3" s="132" t="s">
        <v>210</v>
      </c>
      <c r="AQ3" s="132" t="s">
        <v>211</v>
      </c>
      <c r="AR3" s="132" t="s">
        <v>212</v>
      </c>
    </row>
    <row r="4" spans="1:44" ht="30" customHeight="1">
      <c r="A4" s="35">
        <v>2</v>
      </c>
      <c r="B4" s="166" t="s">
        <v>179</v>
      </c>
      <c r="C4" s="186">
        <v>64</v>
      </c>
      <c r="D4" s="165">
        <v>30</v>
      </c>
      <c r="E4" s="79">
        <v>162</v>
      </c>
      <c r="F4" s="79">
        <v>754</v>
      </c>
      <c r="G4" s="168">
        <v>754</v>
      </c>
      <c r="H4" s="186">
        <v>760</v>
      </c>
      <c r="I4" s="5">
        <f t="shared" ref="I4:I12" si="0">IF(ABS((H4-G4)/G4)&lt;=0.1,1,0)</f>
        <v>1</v>
      </c>
      <c r="J4" s="186">
        <v>39</v>
      </c>
      <c r="K4" s="186">
        <v>996</v>
      </c>
      <c r="L4" s="186">
        <v>99</v>
      </c>
      <c r="M4" s="5">
        <f t="shared" ref="M4:M12" si="1">IF(L4&gt;=90,2,IF(L4&gt;=80,1,0))</f>
        <v>2</v>
      </c>
      <c r="N4" s="186">
        <v>1608</v>
      </c>
      <c r="O4" s="5">
        <f t="shared" ref="O4:O12" si="2">IF(N4/D4&gt;=13,1,0)</f>
        <v>1</v>
      </c>
      <c r="P4" s="186">
        <v>1020</v>
      </c>
      <c r="Q4" s="167" t="s">
        <v>210</v>
      </c>
      <c r="R4" s="167"/>
      <c r="S4" s="5">
        <f t="shared" ref="S4:S12" si="3">IF(R4&gt;=90,2,IF(R4&gt;=80,1,0))</f>
        <v>0</v>
      </c>
      <c r="T4" s="167"/>
      <c r="U4" s="5">
        <f t="shared" ref="U4:U12" si="4">IF(T4&gt;=90,2,IF(T4&gt;=80,1,0))</f>
        <v>0</v>
      </c>
      <c r="V4" s="188">
        <v>41026</v>
      </c>
      <c r="W4" s="6">
        <f t="shared" ref="W4:W12" si="5">ROUND($V4/($H4-$E4)/13,2)</f>
        <v>5.28</v>
      </c>
      <c r="X4" s="5">
        <f t="shared" ref="X4:X12" si="6">IF(V4/(H4-E4)/13&gt;=2.5,1,0)</f>
        <v>1</v>
      </c>
      <c r="Y4" s="188">
        <v>11857</v>
      </c>
      <c r="Z4" s="5">
        <f t="shared" ref="Z4:Z12" si="7">IF(Y4/H4&gt;=6,1,0)</f>
        <v>1</v>
      </c>
      <c r="AA4" s="186">
        <v>100</v>
      </c>
      <c r="AB4" s="5">
        <f t="shared" ref="AB4:AB12" si="8">IF(AA4&gt;=90,2,IF(AA4&gt;=80,1,0))</f>
        <v>2</v>
      </c>
      <c r="AC4" s="186">
        <v>100</v>
      </c>
      <c r="AD4" s="5">
        <f t="shared" ref="AD4:AD12" si="9">IF(AC4&gt;=90,2,IF(AC4&gt;=80,1,0))</f>
        <v>2</v>
      </c>
      <c r="AE4" s="188">
        <v>8962</v>
      </c>
      <c r="AF4" s="6">
        <f t="shared" ref="AF4:AF12" si="10">AE4/K4</f>
        <v>8.9979919678714868</v>
      </c>
      <c r="AG4" s="5">
        <f t="shared" ref="AG4:AG12" si="11">IF(AF4&gt;12,3,IF(AF4&gt;4,2,IF(AF4&gt;1,1,0)))</f>
        <v>2</v>
      </c>
      <c r="AH4" s="188">
        <v>9112</v>
      </c>
      <c r="AI4" s="7">
        <f t="shared" ref="AI4:AI12" si="12">AH4/H4</f>
        <v>11.989473684210527</v>
      </c>
      <c r="AJ4" s="5">
        <f t="shared" ref="AJ4:AJ12" si="13">IF(AI4&gt;=4,2,IF(AI4&gt;1,1,0))</f>
        <v>2</v>
      </c>
      <c r="AK4" s="188">
        <v>3489</v>
      </c>
      <c r="AL4" s="7">
        <f t="shared" ref="AL4:AL12" si="14">AK4/C4</f>
        <v>54.515625</v>
      </c>
      <c r="AM4" s="5">
        <f t="shared" ref="AM4:AM12" si="15">IF(AL4&gt;23,3,IF(AL4&gt;12,2,IF(AL4&gt;4,1,0)))</f>
        <v>3</v>
      </c>
      <c r="AN4" s="107">
        <f t="shared" ref="AN4:AN12" si="16">I4+M4+O4+S4+U4+X4+Z4+AB4+AD4+AG4+AJ4+AM4</f>
        <v>17</v>
      </c>
      <c r="AO4" s="107">
        <f t="shared" ref="AO4:AO12" si="17">ROUND(AN4/$AN$2*100,0)</f>
        <v>94</v>
      </c>
      <c r="AP4" s="104" t="str">
        <f t="shared" ref="AP4:AP12" si="18">IF(AND(OR($B$3="октябрь",$B$3="декабрь",$B$3="март",$B$3="май"),Q4="четверть"),"выставляются","нет")</f>
        <v>нет</v>
      </c>
      <c r="AQ4" s="104" t="str">
        <f t="shared" ref="AQ4:AQ12" si="19">IF(AND(OR($B$3="ноябрь",$B$3="февраль",$B$3="май"),$Q4="триместр"),"выставляются","нет")</f>
        <v>нет</v>
      </c>
      <c r="AR4" s="104" t="str">
        <f t="shared" ref="AR4:AR12" si="20">IF(AND(OR($B$3="декабрь",$B$3="май"),$Q4="полугодие"),"выставляются","нет")</f>
        <v>нет</v>
      </c>
    </row>
    <row r="5" spans="1:44" ht="30" customHeight="1">
      <c r="A5" s="35">
        <v>5</v>
      </c>
      <c r="B5" s="166" t="s">
        <v>185</v>
      </c>
      <c r="C5" s="186" t="s">
        <v>335</v>
      </c>
      <c r="D5" s="165">
        <v>11</v>
      </c>
      <c r="E5" s="79">
        <v>20</v>
      </c>
      <c r="F5" s="79">
        <v>101</v>
      </c>
      <c r="G5" s="168">
        <v>103</v>
      </c>
      <c r="H5" s="186" t="s">
        <v>339</v>
      </c>
      <c r="I5" s="5">
        <f t="shared" si="0"/>
        <v>1</v>
      </c>
      <c r="J5" s="186" t="s">
        <v>315</v>
      </c>
      <c r="K5" s="186" t="s">
        <v>345</v>
      </c>
      <c r="L5" s="186" t="s">
        <v>256</v>
      </c>
      <c r="M5" s="5">
        <f t="shared" si="1"/>
        <v>2</v>
      </c>
      <c r="N5" s="186" t="s">
        <v>352</v>
      </c>
      <c r="O5" s="5">
        <f t="shared" si="2"/>
        <v>1</v>
      </c>
      <c r="P5" s="186" t="s">
        <v>357</v>
      </c>
      <c r="Q5" s="167" t="s">
        <v>210</v>
      </c>
      <c r="R5" s="167"/>
      <c r="S5" s="5">
        <f t="shared" si="3"/>
        <v>0</v>
      </c>
      <c r="T5" s="167"/>
      <c r="U5" s="5">
        <f t="shared" si="4"/>
        <v>0</v>
      </c>
      <c r="V5" s="188" t="s">
        <v>363</v>
      </c>
      <c r="W5" s="6">
        <f t="shared" si="5"/>
        <v>7.23</v>
      </c>
      <c r="X5" s="5">
        <f t="shared" si="6"/>
        <v>1</v>
      </c>
      <c r="Y5" s="188" t="s">
        <v>369</v>
      </c>
      <c r="Z5" s="5">
        <f t="shared" si="7"/>
        <v>1</v>
      </c>
      <c r="AA5" s="186" t="s">
        <v>256</v>
      </c>
      <c r="AB5" s="5">
        <f t="shared" si="8"/>
        <v>2</v>
      </c>
      <c r="AC5" s="186" t="s">
        <v>256</v>
      </c>
      <c r="AD5" s="5">
        <f t="shared" si="9"/>
        <v>2</v>
      </c>
      <c r="AE5" s="188" t="s">
        <v>375</v>
      </c>
      <c r="AF5" s="6">
        <f t="shared" si="10"/>
        <v>5.5153846153846153</v>
      </c>
      <c r="AG5" s="5">
        <f t="shared" si="11"/>
        <v>2</v>
      </c>
      <c r="AH5" s="188" t="s">
        <v>381</v>
      </c>
      <c r="AI5" s="7">
        <f t="shared" si="12"/>
        <v>2.6116504854368934</v>
      </c>
      <c r="AJ5" s="5">
        <f t="shared" si="13"/>
        <v>1</v>
      </c>
      <c r="AK5" s="188" t="s">
        <v>386</v>
      </c>
      <c r="AL5" s="7">
        <f t="shared" si="14"/>
        <v>30.689655172413794</v>
      </c>
      <c r="AM5" s="5">
        <f t="shared" si="15"/>
        <v>3</v>
      </c>
      <c r="AN5" s="107">
        <f t="shared" si="16"/>
        <v>16</v>
      </c>
      <c r="AO5" s="107">
        <f t="shared" si="17"/>
        <v>89</v>
      </c>
      <c r="AP5" s="104" t="str">
        <f t="shared" si="18"/>
        <v>нет</v>
      </c>
      <c r="AQ5" s="104" t="str">
        <f t="shared" si="19"/>
        <v>нет</v>
      </c>
      <c r="AR5" s="104" t="str">
        <f t="shared" si="20"/>
        <v>нет</v>
      </c>
    </row>
    <row r="6" spans="1:44" ht="30" customHeight="1">
      <c r="A6" s="35">
        <v>8</v>
      </c>
      <c r="B6" s="166" t="s">
        <v>180</v>
      </c>
      <c r="C6" s="186" t="s">
        <v>337</v>
      </c>
      <c r="D6" s="165">
        <v>11</v>
      </c>
      <c r="E6" s="79">
        <v>48</v>
      </c>
      <c r="F6" s="79">
        <v>231</v>
      </c>
      <c r="G6" s="168">
        <v>230</v>
      </c>
      <c r="H6" s="186" t="s">
        <v>342</v>
      </c>
      <c r="I6" s="5">
        <f t="shared" si="0"/>
        <v>1</v>
      </c>
      <c r="J6" s="186" t="s">
        <v>349</v>
      </c>
      <c r="K6" s="186" t="s">
        <v>346</v>
      </c>
      <c r="L6" s="186" t="s">
        <v>256</v>
      </c>
      <c r="M6" s="5">
        <f t="shared" si="1"/>
        <v>2</v>
      </c>
      <c r="N6" s="186" t="s">
        <v>355</v>
      </c>
      <c r="O6" s="5">
        <f t="shared" si="2"/>
        <v>1</v>
      </c>
      <c r="P6" s="186" t="s">
        <v>360</v>
      </c>
      <c r="Q6" s="167" t="s">
        <v>210</v>
      </c>
      <c r="R6" s="167"/>
      <c r="S6" s="5">
        <f t="shared" si="3"/>
        <v>0</v>
      </c>
      <c r="T6" s="167"/>
      <c r="U6" s="5">
        <f t="shared" si="4"/>
        <v>0</v>
      </c>
      <c r="V6" s="188" t="s">
        <v>366</v>
      </c>
      <c r="W6" s="6">
        <f t="shared" si="5"/>
        <v>5.6</v>
      </c>
      <c r="X6" s="5">
        <f t="shared" si="6"/>
        <v>1</v>
      </c>
      <c r="Y6" s="188" t="s">
        <v>372</v>
      </c>
      <c r="Z6" s="5">
        <f t="shared" si="7"/>
        <v>1</v>
      </c>
      <c r="AA6" s="186" t="s">
        <v>329</v>
      </c>
      <c r="AB6" s="5">
        <f t="shared" si="8"/>
        <v>2</v>
      </c>
      <c r="AC6" s="186" t="s">
        <v>257</v>
      </c>
      <c r="AD6" s="5">
        <f t="shared" si="9"/>
        <v>2</v>
      </c>
      <c r="AE6" s="188" t="s">
        <v>378</v>
      </c>
      <c r="AF6" s="6">
        <f t="shared" si="10"/>
        <v>8.128279883381925</v>
      </c>
      <c r="AG6" s="5">
        <f t="shared" si="11"/>
        <v>2</v>
      </c>
      <c r="AH6" s="188" t="s">
        <v>383</v>
      </c>
      <c r="AI6" s="7">
        <f t="shared" si="12"/>
        <v>3.7012987012987013</v>
      </c>
      <c r="AJ6" s="5">
        <f t="shared" si="13"/>
        <v>1</v>
      </c>
      <c r="AK6" s="188" t="s">
        <v>389</v>
      </c>
      <c r="AL6" s="7">
        <f t="shared" si="14"/>
        <v>36.741935483870968</v>
      </c>
      <c r="AM6" s="5">
        <f t="shared" si="15"/>
        <v>3</v>
      </c>
      <c r="AN6" s="107">
        <f t="shared" si="16"/>
        <v>16</v>
      </c>
      <c r="AO6" s="107">
        <f t="shared" si="17"/>
        <v>89</v>
      </c>
      <c r="AP6" s="104" t="str">
        <f t="shared" si="18"/>
        <v>нет</v>
      </c>
      <c r="AQ6" s="104" t="str">
        <f t="shared" si="19"/>
        <v>нет</v>
      </c>
      <c r="AR6" s="104" t="str">
        <f t="shared" si="20"/>
        <v>нет</v>
      </c>
    </row>
    <row r="7" spans="1:44" ht="30" customHeight="1">
      <c r="A7" s="35">
        <v>3</v>
      </c>
      <c r="B7" s="166" t="s">
        <v>182</v>
      </c>
      <c r="C7" s="186">
        <v>46</v>
      </c>
      <c r="D7" s="165">
        <v>19</v>
      </c>
      <c r="E7" s="79">
        <v>74</v>
      </c>
      <c r="F7" s="79">
        <v>371</v>
      </c>
      <c r="G7" s="168">
        <v>373</v>
      </c>
      <c r="H7" s="186">
        <v>376</v>
      </c>
      <c r="I7" s="5">
        <f t="shared" si="0"/>
        <v>1</v>
      </c>
      <c r="J7" s="186">
        <v>27</v>
      </c>
      <c r="K7" s="186">
        <v>510</v>
      </c>
      <c r="L7" s="186">
        <v>99</v>
      </c>
      <c r="M7" s="5">
        <f t="shared" si="1"/>
        <v>2</v>
      </c>
      <c r="N7" s="186">
        <v>1081</v>
      </c>
      <c r="O7" s="5">
        <f t="shared" si="2"/>
        <v>1</v>
      </c>
      <c r="P7" s="186">
        <v>751</v>
      </c>
      <c r="Q7" s="167" t="s">
        <v>210</v>
      </c>
      <c r="R7" s="167"/>
      <c r="S7" s="5">
        <f t="shared" si="3"/>
        <v>0</v>
      </c>
      <c r="T7" s="167"/>
      <c r="U7" s="5">
        <f t="shared" si="4"/>
        <v>0</v>
      </c>
      <c r="V7" s="188">
        <v>17176</v>
      </c>
      <c r="W7" s="6">
        <f t="shared" si="5"/>
        <v>4.37</v>
      </c>
      <c r="X7" s="5">
        <f t="shared" si="6"/>
        <v>1</v>
      </c>
      <c r="Y7" s="188">
        <v>7061</v>
      </c>
      <c r="Z7" s="5">
        <f t="shared" si="7"/>
        <v>1</v>
      </c>
      <c r="AA7" s="186">
        <v>94</v>
      </c>
      <c r="AB7" s="5">
        <f t="shared" si="8"/>
        <v>2</v>
      </c>
      <c r="AC7" s="186">
        <v>88</v>
      </c>
      <c r="AD7" s="5">
        <f t="shared" si="9"/>
        <v>1</v>
      </c>
      <c r="AE7" s="188">
        <v>3613</v>
      </c>
      <c r="AF7" s="6">
        <f t="shared" si="10"/>
        <v>7.0843137254901958</v>
      </c>
      <c r="AG7" s="5">
        <f t="shared" si="11"/>
        <v>2</v>
      </c>
      <c r="AH7" s="188">
        <v>608</v>
      </c>
      <c r="AI7" s="7">
        <f t="shared" si="12"/>
        <v>1.6170212765957446</v>
      </c>
      <c r="AJ7" s="5">
        <f t="shared" si="13"/>
        <v>1</v>
      </c>
      <c r="AK7" s="188">
        <v>1230</v>
      </c>
      <c r="AL7" s="7">
        <f t="shared" si="14"/>
        <v>26.739130434782609</v>
      </c>
      <c r="AM7" s="5">
        <f t="shared" si="15"/>
        <v>3</v>
      </c>
      <c r="AN7" s="107">
        <f t="shared" si="16"/>
        <v>15</v>
      </c>
      <c r="AO7" s="107">
        <f t="shared" si="17"/>
        <v>83</v>
      </c>
      <c r="AP7" s="104" t="str">
        <f t="shared" si="18"/>
        <v>нет</v>
      </c>
      <c r="AQ7" s="104" t="str">
        <f t="shared" si="19"/>
        <v>нет</v>
      </c>
      <c r="AR7" s="104" t="str">
        <f t="shared" si="20"/>
        <v>нет</v>
      </c>
    </row>
    <row r="8" spans="1:44" ht="30" customHeight="1">
      <c r="A8" s="35">
        <v>6</v>
      </c>
      <c r="B8" s="166" t="s">
        <v>181</v>
      </c>
      <c r="C8" s="186" t="s">
        <v>239</v>
      </c>
      <c r="D8" s="165">
        <v>11</v>
      </c>
      <c r="E8" s="79">
        <v>9</v>
      </c>
      <c r="F8" s="79">
        <v>50</v>
      </c>
      <c r="G8" s="168">
        <v>51</v>
      </c>
      <c r="H8" s="186" t="s">
        <v>340</v>
      </c>
      <c r="I8" s="5">
        <f t="shared" si="0"/>
        <v>1</v>
      </c>
      <c r="J8" s="186" t="s">
        <v>235</v>
      </c>
      <c r="K8" s="186" t="s">
        <v>290</v>
      </c>
      <c r="L8" s="186" t="s">
        <v>256</v>
      </c>
      <c r="M8" s="5">
        <f t="shared" si="1"/>
        <v>2</v>
      </c>
      <c r="N8" s="186" t="s">
        <v>353</v>
      </c>
      <c r="O8" s="5">
        <f t="shared" si="2"/>
        <v>1</v>
      </c>
      <c r="P8" s="186" t="s">
        <v>358</v>
      </c>
      <c r="Q8" s="167" t="s">
        <v>210</v>
      </c>
      <c r="R8" s="167"/>
      <c r="S8" s="5">
        <f t="shared" si="3"/>
        <v>0</v>
      </c>
      <c r="T8" s="167"/>
      <c r="U8" s="5">
        <f t="shared" si="4"/>
        <v>0</v>
      </c>
      <c r="V8" s="188" t="s">
        <v>364</v>
      </c>
      <c r="W8" s="6">
        <f t="shared" si="5"/>
        <v>7.31</v>
      </c>
      <c r="X8" s="5">
        <f t="shared" si="6"/>
        <v>1</v>
      </c>
      <c r="Y8" s="188" t="s">
        <v>370</v>
      </c>
      <c r="Z8" s="5">
        <f t="shared" si="7"/>
        <v>1</v>
      </c>
      <c r="AA8" s="186" t="s">
        <v>256</v>
      </c>
      <c r="AB8" s="5">
        <f t="shared" si="8"/>
        <v>2</v>
      </c>
      <c r="AC8" s="186" t="s">
        <v>256</v>
      </c>
      <c r="AD8" s="5">
        <f t="shared" si="9"/>
        <v>2</v>
      </c>
      <c r="AE8" s="188" t="s">
        <v>376</v>
      </c>
      <c r="AF8" s="6">
        <f t="shared" si="10"/>
        <v>3.3559322033898304</v>
      </c>
      <c r="AG8" s="5">
        <f t="shared" si="11"/>
        <v>1</v>
      </c>
      <c r="AH8" s="188" t="s">
        <v>288</v>
      </c>
      <c r="AI8" s="7">
        <f t="shared" si="12"/>
        <v>1.5294117647058822</v>
      </c>
      <c r="AJ8" s="5">
        <f t="shared" si="13"/>
        <v>1</v>
      </c>
      <c r="AK8" s="188" t="s">
        <v>387</v>
      </c>
      <c r="AL8" s="7">
        <f t="shared" si="14"/>
        <v>30.941176470588236</v>
      </c>
      <c r="AM8" s="5">
        <f t="shared" si="15"/>
        <v>3</v>
      </c>
      <c r="AN8" s="107">
        <f t="shared" si="16"/>
        <v>15</v>
      </c>
      <c r="AO8" s="107">
        <f t="shared" si="17"/>
        <v>83</v>
      </c>
      <c r="AP8" s="104" t="str">
        <f t="shared" si="18"/>
        <v>нет</v>
      </c>
      <c r="AQ8" s="104" t="str">
        <f t="shared" si="19"/>
        <v>нет</v>
      </c>
      <c r="AR8" s="104" t="str">
        <f t="shared" si="20"/>
        <v>нет</v>
      </c>
    </row>
    <row r="9" spans="1:44" ht="30" customHeight="1">
      <c r="A9" s="35">
        <v>7</v>
      </c>
      <c r="B9" s="166" t="s">
        <v>186</v>
      </c>
      <c r="C9" s="186" t="s">
        <v>336</v>
      </c>
      <c r="D9" s="165">
        <v>19</v>
      </c>
      <c r="E9" s="79">
        <v>90</v>
      </c>
      <c r="F9" s="79">
        <v>439</v>
      </c>
      <c r="G9" s="168">
        <v>439</v>
      </c>
      <c r="H9" s="186" t="s">
        <v>341</v>
      </c>
      <c r="I9" s="5">
        <f t="shared" si="0"/>
        <v>1</v>
      </c>
      <c r="J9" s="186" t="s">
        <v>348</v>
      </c>
      <c r="K9" s="186" t="s">
        <v>320</v>
      </c>
      <c r="L9" s="186" t="s">
        <v>257</v>
      </c>
      <c r="M9" s="5">
        <f t="shared" si="1"/>
        <v>2</v>
      </c>
      <c r="N9" s="186" t="s">
        <v>354</v>
      </c>
      <c r="O9" s="5">
        <f t="shared" si="2"/>
        <v>1</v>
      </c>
      <c r="P9" s="186" t="s">
        <v>359</v>
      </c>
      <c r="Q9" s="167" t="s">
        <v>210</v>
      </c>
      <c r="R9" s="167"/>
      <c r="S9" s="5">
        <f t="shared" si="3"/>
        <v>0</v>
      </c>
      <c r="T9" s="167"/>
      <c r="U9" s="5">
        <f t="shared" si="4"/>
        <v>0</v>
      </c>
      <c r="V9" s="188" t="s">
        <v>365</v>
      </c>
      <c r="W9" s="6">
        <f t="shared" si="5"/>
        <v>4.26</v>
      </c>
      <c r="X9" s="5">
        <f t="shared" si="6"/>
        <v>1</v>
      </c>
      <c r="Y9" s="188" t="s">
        <v>371</v>
      </c>
      <c r="Z9" s="5">
        <f t="shared" si="7"/>
        <v>1</v>
      </c>
      <c r="AA9" s="186" t="s">
        <v>256</v>
      </c>
      <c r="AB9" s="5">
        <f t="shared" si="8"/>
        <v>2</v>
      </c>
      <c r="AC9" s="186" t="s">
        <v>256</v>
      </c>
      <c r="AD9" s="5">
        <f t="shared" si="9"/>
        <v>2</v>
      </c>
      <c r="AE9" s="188" t="s">
        <v>377</v>
      </c>
      <c r="AF9" s="6">
        <f t="shared" si="10"/>
        <v>0.94860813704496783</v>
      </c>
      <c r="AG9" s="5">
        <f t="shared" si="11"/>
        <v>0</v>
      </c>
      <c r="AH9" s="188" t="s">
        <v>382</v>
      </c>
      <c r="AI9" s="7">
        <f t="shared" si="12"/>
        <v>6.1640091116173119</v>
      </c>
      <c r="AJ9" s="5">
        <f t="shared" si="13"/>
        <v>2</v>
      </c>
      <c r="AK9" s="188" t="s">
        <v>388</v>
      </c>
      <c r="AL9" s="7">
        <f t="shared" si="14"/>
        <v>28.35</v>
      </c>
      <c r="AM9" s="5">
        <f t="shared" si="15"/>
        <v>3</v>
      </c>
      <c r="AN9" s="107">
        <f t="shared" si="16"/>
        <v>15</v>
      </c>
      <c r="AO9" s="107">
        <f t="shared" si="17"/>
        <v>83</v>
      </c>
      <c r="AP9" s="104" t="str">
        <f t="shared" si="18"/>
        <v>нет</v>
      </c>
      <c r="AQ9" s="104" t="str">
        <f t="shared" si="19"/>
        <v>нет</v>
      </c>
      <c r="AR9" s="104" t="str">
        <f t="shared" si="20"/>
        <v>нет</v>
      </c>
    </row>
    <row r="10" spans="1:44" ht="30" customHeight="1">
      <c r="A10" s="35">
        <v>9</v>
      </c>
      <c r="B10" s="166" t="s">
        <v>184</v>
      </c>
      <c r="C10" s="186" t="s">
        <v>335</v>
      </c>
      <c r="D10" s="165">
        <v>11</v>
      </c>
      <c r="E10" s="79">
        <v>21</v>
      </c>
      <c r="F10" s="79">
        <v>131</v>
      </c>
      <c r="G10" s="168">
        <v>131</v>
      </c>
      <c r="H10" s="186" t="s">
        <v>343</v>
      </c>
      <c r="I10" s="5">
        <f t="shared" si="0"/>
        <v>1</v>
      </c>
      <c r="J10" s="186" t="s">
        <v>350</v>
      </c>
      <c r="K10" s="186" t="s">
        <v>347</v>
      </c>
      <c r="L10" s="186" t="s">
        <v>329</v>
      </c>
      <c r="M10" s="5">
        <f t="shared" si="1"/>
        <v>2</v>
      </c>
      <c r="N10" s="186" t="s">
        <v>356</v>
      </c>
      <c r="O10" s="5">
        <f t="shared" si="2"/>
        <v>1</v>
      </c>
      <c r="P10" s="186" t="s">
        <v>361</v>
      </c>
      <c r="Q10" s="167" t="s">
        <v>210</v>
      </c>
      <c r="R10" s="167"/>
      <c r="S10" s="5">
        <f t="shared" si="3"/>
        <v>0</v>
      </c>
      <c r="T10" s="167"/>
      <c r="U10" s="5">
        <f t="shared" si="4"/>
        <v>0</v>
      </c>
      <c r="V10" s="188" t="s">
        <v>367</v>
      </c>
      <c r="W10" s="6">
        <f t="shared" si="5"/>
        <v>4.68</v>
      </c>
      <c r="X10" s="5">
        <f t="shared" si="6"/>
        <v>1</v>
      </c>
      <c r="Y10" s="188" t="s">
        <v>373</v>
      </c>
      <c r="Z10" s="5">
        <f t="shared" si="7"/>
        <v>1</v>
      </c>
      <c r="AA10" s="186" t="s">
        <v>329</v>
      </c>
      <c r="AB10" s="5">
        <f t="shared" si="8"/>
        <v>2</v>
      </c>
      <c r="AC10" s="186" t="s">
        <v>329</v>
      </c>
      <c r="AD10" s="5">
        <f t="shared" si="9"/>
        <v>2</v>
      </c>
      <c r="AE10" s="188" t="s">
        <v>379</v>
      </c>
      <c r="AF10" s="6">
        <f t="shared" si="10"/>
        <v>2.0523255813953489</v>
      </c>
      <c r="AG10" s="5">
        <f t="shared" si="11"/>
        <v>1</v>
      </c>
      <c r="AH10" s="188" t="s">
        <v>384</v>
      </c>
      <c r="AI10" s="7">
        <f t="shared" si="12"/>
        <v>0.81343283582089554</v>
      </c>
      <c r="AJ10" s="5">
        <f t="shared" si="13"/>
        <v>0</v>
      </c>
      <c r="AK10" s="188" t="s">
        <v>390</v>
      </c>
      <c r="AL10" s="7">
        <f t="shared" si="14"/>
        <v>22.827586206896552</v>
      </c>
      <c r="AM10" s="5">
        <f t="shared" si="15"/>
        <v>2</v>
      </c>
      <c r="AN10" s="107">
        <f t="shared" si="16"/>
        <v>13</v>
      </c>
      <c r="AO10" s="107">
        <f t="shared" si="17"/>
        <v>72</v>
      </c>
      <c r="AP10" s="104" t="str">
        <f t="shared" si="18"/>
        <v>нет</v>
      </c>
      <c r="AQ10" s="104" t="str">
        <f t="shared" si="19"/>
        <v>нет</v>
      </c>
      <c r="AR10" s="104" t="str">
        <f t="shared" si="20"/>
        <v>нет</v>
      </c>
    </row>
    <row r="11" spans="1:44" ht="30" customHeight="1">
      <c r="A11" s="35">
        <v>4</v>
      </c>
      <c r="B11" s="166" t="s">
        <v>183</v>
      </c>
      <c r="C11" s="186" t="s">
        <v>234</v>
      </c>
      <c r="D11" s="165">
        <v>11</v>
      </c>
      <c r="E11" s="79">
        <v>14</v>
      </c>
      <c r="F11" s="79">
        <v>76</v>
      </c>
      <c r="G11" s="168">
        <v>76</v>
      </c>
      <c r="H11" s="186" t="s">
        <v>338</v>
      </c>
      <c r="I11" s="5">
        <f t="shared" si="0"/>
        <v>1</v>
      </c>
      <c r="J11" s="186" t="s">
        <v>235</v>
      </c>
      <c r="K11" s="186" t="s">
        <v>344</v>
      </c>
      <c r="L11" s="186" t="s">
        <v>256</v>
      </c>
      <c r="M11" s="5">
        <f t="shared" si="1"/>
        <v>2</v>
      </c>
      <c r="N11" s="186" t="s">
        <v>351</v>
      </c>
      <c r="O11" s="5">
        <f t="shared" si="2"/>
        <v>1</v>
      </c>
      <c r="P11" s="186" t="s">
        <v>357</v>
      </c>
      <c r="Q11" s="167" t="s">
        <v>210</v>
      </c>
      <c r="R11" s="167"/>
      <c r="S11" s="5">
        <f t="shared" si="3"/>
        <v>0</v>
      </c>
      <c r="T11" s="167"/>
      <c r="U11" s="5">
        <f t="shared" si="4"/>
        <v>0</v>
      </c>
      <c r="V11" s="188" t="s">
        <v>362</v>
      </c>
      <c r="W11" s="6">
        <f t="shared" si="5"/>
        <v>6.8</v>
      </c>
      <c r="X11" s="5">
        <f t="shared" si="6"/>
        <v>1</v>
      </c>
      <c r="Y11" s="188" t="s">
        <v>368</v>
      </c>
      <c r="Z11" s="5">
        <f t="shared" si="7"/>
        <v>1</v>
      </c>
      <c r="AA11" s="186" t="s">
        <v>374</v>
      </c>
      <c r="AB11" s="5">
        <f t="shared" si="8"/>
        <v>2</v>
      </c>
      <c r="AC11" s="186" t="s">
        <v>254</v>
      </c>
      <c r="AD11" s="5">
        <f t="shared" si="9"/>
        <v>2</v>
      </c>
      <c r="AE11" s="188" t="s">
        <v>374</v>
      </c>
      <c r="AF11" s="6">
        <f t="shared" si="10"/>
        <v>0.91509433962264153</v>
      </c>
      <c r="AG11" s="5">
        <f t="shared" si="11"/>
        <v>0</v>
      </c>
      <c r="AH11" s="188" t="s">
        <v>380</v>
      </c>
      <c r="AI11" s="7">
        <f t="shared" si="12"/>
        <v>0.18181818181818182</v>
      </c>
      <c r="AJ11" s="5">
        <f t="shared" si="13"/>
        <v>0</v>
      </c>
      <c r="AK11" s="188" t="s">
        <v>385</v>
      </c>
      <c r="AL11" s="7">
        <f t="shared" si="14"/>
        <v>22.857142857142858</v>
      </c>
      <c r="AM11" s="5">
        <f t="shared" si="15"/>
        <v>2</v>
      </c>
      <c r="AN11" s="107">
        <f t="shared" si="16"/>
        <v>12</v>
      </c>
      <c r="AO11" s="107">
        <f t="shared" si="17"/>
        <v>67</v>
      </c>
      <c r="AP11" s="104" t="str">
        <f t="shared" si="18"/>
        <v>нет</v>
      </c>
      <c r="AQ11" s="104" t="str">
        <f t="shared" si="19"/>
        <v>нет</v>
      </c>
      <c r="AR11" s="104" t="str">
        <f t="shared" si="20"/>
        <v>нет</v>
      </c>
    </row>
    <row r="12" spans="1:44" ht="30" customHeight="1">
      <c r="A12" s="35">
        <v>1</v>
      </c>
      <c r="B12" s="166" t="s">
        <v>187</v>
      </c>
      <c r="C12" s="186">
        <v>77</v>
      </c>
      <c r="D12" s="165">
        <v>34</v>
      </c>
      <c r="E12" s="79">
        <v>188</v>
      </c>
      <c r="F12" s="79">
        <v>859</v>
      </c>
      <c r="G12" s="168">
        <v>858</v>
      </c>
      <c r="H12" s="186">
        <v>866</v>
      </c>
      <c r="I12" s="5">
        <f t="shared" si="0"/>
        <v>1</v>
      </c>
      <c r="J12" s="186">
        <v>55</v>
      </c>
      <c r="K12" s="186">
        <v>906</v>
      </c>
      <c r="L12" s="186">
        <v>99</v>
      </c>
      <c r="M12" s="5">
        <f t="shared" si="1"/>
        <v>2</v>
      </c>
      <c r="N12" s="186">
        <v>1088</v>
      </c>
      <c r="O12" s="5">
        <f t="shared" si="2"/>
        <v>1</v>
      </c>
      <c r="P12" s="186">
        <v>1128</v>
      </c>
      <c r="Q12" s="167" t="s">
        <v>210</v>
      </c>
      <c r="R12" s="167"/>
      <c r="S12" s="5">
        <f t="shared" si="3"/>
        <v>0</v>
      </c>
      <c r="T12" s="167"/>
      <c r="U12" s="5">
        <f t="shared" si="4"/>
        <v>0</v>
      </c>
      <c r="V12" s="188">
        <v>27663</v>
      </c>
      <c r="W12" s="6">
        <f t="shared" si="5"/>
        <v>3.14</v>
      </c>
      <c r="X12" s="5">
        <f t="shared" si="6"/>
        <v>1</v>
      </c>
      <c r="Y12" s="188">
        <v>9212</v>
      </c>
      <c r="Z12" s="5">
        <f t="shared" si="7"/>
        <v>1</v>
      </c>
      <c r="AA12" s="186">
        <v>82</v>
      </c>
      <c r="AB12" s="5">
        <f t="shared" si="8"/>
        <v>1</v>
      </c>
      <c r="AC12" s="186">
        <v>75</v>
      </c>
      <c r="AD12" s="5">
        <f t="shared" si="9"/>
        <v>0</v>
      </c>
      <c r="AE12" s="188">
        <v>1594</v>
      </c>
      <c r="AF12" s="6">
        <f t="shared" si="10"/>
        <v>1.7593818984547462</v>
      </c>
      <c r="AG12" s="5">
        <f t="shared" si="11"/>
        <v>1</v>
      </c>
      <c r="AH12" s="188">
        <v>940</v>
      </c>
      <c r="AI12" s="7">
        <f t="shared" si="12"/>
        <v>1.0854503464203233</v>
      </c>
      <c r="AJ12" s="5">
        <f t="shared" si="13"/>
        <v>1</v>
      </c>
      <c r="AK12" s="188">
        <v>1010</v>
      </c>
      <c r="AL12" s="7">
        <f t="shared" si="14"/>
        <v>13.116883116883116</v>
      </c>
      <c r="AM12" s="5">
        <f t="shared" si="15"/>
        <v>2</v>
      </c>
      <c r="AN12" s="107">
        <f t="shared" si="16"/>
        <v>11</v>
      </c>
      <c r="AO12" s="107">
        <f t="shared" si="17"/>
        <v>61</v>
      </c>
      <c r="AP12" s="104" t="str">
        <f t="shared" si="18"/>
        <v>нет</v>
      </c>
      <c r="AQ12" s="104" t="str">
        <f t="shared" si="19"/>
        <v>нет</v>
      </c>
      <c r="AR12" s="104" t="str">
        <f t="shared" si="20"/>
        <v>нет</v>
      </c>
    </row>
    <row r="13" spans="1:44" s="48" customFormat="1">
      <c r="P13" s="72"/>
      <c r="Q13" s="72"/>
    </row>
    <row r="14" spans="1:44" ht="16.5" thickBot="1">
      <c r="A14" s="48"/>
      <c r="B14" s="48"/>
      <c r="D14" s="48"/>
      <c r="E14" s="48"/>
      <c r="F14" s="48"/>
      <c r="H14" s="48"/>
      <c r="I14" s="48"/>
      <c r="J14" s="48"/>
      <c r="K14" s="48"/>
      <c r="L14" s="48"/>
      <c r="M14" s="48"/>
      <c r="N14" s="48"/>
      <c r="O14" s="48"/>
      <c r="P14" s="48"/>
      <c r="R14" s="48"/>
      <c r="T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</row>
    <row r="15" spans="1:44" ht="29.25" customHeight="1" thickBot="1">
      <c r="A15" s="48"/>
      <c r="B15" s="48"/>
      <c r="C15" s="48"/>
      <c r="D15" s="48"/>
      <c r="E15" s="48"/>
      <c r="F15" s="48"/>
      <c r="H15" s="48"/>
      <c r="I15" s="48"/>
      <c r="J15" s="48"/>
      <c r="K15" s="48"/>
      <c r="L15" s="48"/>
      <c r="M15" s="48"/>
      <c r="N15" s="48"/>
      <c r="O15" s="48"/>
      <c r="P15" s="48"/>
      <c r="R15" s="48"/>
      <c r="T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I15" s="259" t="s">
        <v>129</v>
      </c>
      <c r="AJ15" s="260"/>
      <c r="AK15" s="260"/>
      <c r="AL15" s="260"/>
      <c r="AM15" s="261"/>
      <c r="AN15" s="62">
        <f>AVERAGE(AN4:AN12)</f>
        <v>14.444444444444445</v>
      </c>
      <c r="AO15" s="58">
        <f>ROUND(AN15/$AN$2*100,0)</f>
        <v>80</v>
      </c>
    </row>
  </sheetData>
  <autoFilter ref="A1:AR12">
    <sortState ref="A4:AR12">
      <sortCondition descending="1" ref="AO1:AO12"/>
    </sortState>
  </autoFilter>
  <sortState ref="A4:AR12">
    <sortCondition ref="A4"/>
  </sortState>
  <mergeCells count="1">
    <mergeCell ref="AI15:AM1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R26"/>
  <sheetViews>
    <sheetView zoomScale="80" zoomScaleNormal="80" workbookViewId="0">
      <pane xSplit="2" ySplit="1" topLeftCell="U11" activePane="bottomRight" state="frozen"/>
      <selection activeCell="Y19" sqref="Y19"/>
      <selection pane="topRight" activeCell="Y19" sqref="Y19"/>
      <selection pane="bottomLeft" activeCell="Y19" sqref="Y19"/>
      <selection pane="bottomRight" activeCell="AT20" sqref="AT20"/>
    </sheetView>
  </sheetViews>
  <sheetFormatPr defaultColWidth="8.85546875" defaultRowHeight="15"/>
  <cols>
    <col min="1" max="1" width="6.42578125" bestFit="1" customWidth="1"/>
    <col min="2" max="2" width="51.7109375" customWidth="1"/>
    <col min="3" max="3" width="15" customWidth="1"/>
    <col min="4" max="5" width="11.85546875" customWidth="1"/>
    <col min="6" max="6" width="16.85546875" customWidth="1"/>
    <col min="7" max="7" width="11.42578125" style="72" customWidth="1"/>
    <col min="8" max="8" width="15" customWidth="1"/>
    <col min="9" max="9" width="6" style="72" customWidth="1"/>
    <col min="10" max="10" width="6.28515625" hidden="1" customWidth="1"/>
    <col min="11" max="11" width="12.42578125" customWidth="1"/>
    <col min="12" max="12" width="13.140625" customWidth="1"/>
    <col min="13" max="13" width="6" bestFit="1" customWidth="1"/>
    <col min="14" max="14" width="11.7109375" customWidth="1"/>
    <col min="15" max="15" width="6" bestFit="1" customWidth="1"/>
    <col min="16" max="16" width="13.7109375" customWidth="1"/>
    <col min="17" max="17" width="13.7109375" style="72" hidden="1" customWidth="1"/>
    <col min="18" max="18" width="13.85546875" customWidth="1"/>
    <col min="19" max="19" width="6" bestFit="1" customWidth="1"/>
    <col min="20" max="20" width="12.42578125" customWidth="1"/>
    <col min="21" max="21" width="6" style="72" bestFit="1" customWidth="1"/>
    <col min="22" max="22" width="13.42578125" customWidth="1"/>
    <col min="23" max="23" width="8.28515625" customWidth="1"/>
    <col min="24" max="24" width="6" bestFit="1" customWidth="1"/>
    <col min="25" max="25" width="12.85546875" customWidth="1"/>
    <col min="26" max="26" width="6" bestFit="1" customWidth="1"/>
    <col min="27" max="27" width="15.28515625" customWidth="1"/>
    <col min="28" max="28" width="6" bestFit="1" customWidth="1"/>
    <col min="29" max="29" width="15" customWidth="1"/>
    <col min="30" max="30" width="6" bestFit="1" customWidth="1"/>
    <col min="31" max="31" width="14" customWidth="1"/>
    <col min="32" max="32" width="7.85546875" customWidth="1"/>
    <col min="33" max="33" width="6.85546875" style="72" customWidth="1"/>
    <col min="34" max="34" width="14.42578125" customWidth="1"/>
    <col min="35" max="35" width="7.42578125" customWidth="1"/>
    <col min="36" max="36" width="6.7109375" style="72" customWidth="1"/>
    <col min="37" max="37" width="14.28515625" customWidth="1"/>
    <col min="38" max="38" width="9.85546875" customWidth="1"/>
    <col min="39" max="39" width="6" bestFit="1" customWidth="1"/>
    <col min="40" max="40" width="7.85546875" customWidth="1"/>
    <col min="41" max="41" width="8" customWidth="1"/>
    <col min="42" max="42" width="13.85546875" hidden="1" customWidth="1"/>
    <col min="43" max="43" width="9.85546875" hidden="1" customWidth="1"/>
    <col min="44" max="44" width="14.140625" hidden="1" customWidth="1"/>
  </cols>
  <sheetData>
    <row r="1" spans="1:44" s="8" customFormat="1" ht="140.25" customHeight="1">
      <c r="A1" s="84" t="s">
        <v>0</v>
      </c>
      <c r="B1" s="106" t="s">
        <v>1</v>
      </c>
      <c r="C1" s="84" t="s">
        <v>2</v>
      </c>
      <c r="D1" s="118" t="s">
        <v>3</v>
      </c>
      <c r="E1" s="118" t="s">
        <v>145</v>
      </c>
      <c r="F1" s="118" t="s">
        <v>146</v>
      </c>
      <c r="G1" s="119" t="s">
        <v>207</v>
      </c>
      <c r="H1" s="84" t="s">
        <v>147</v>
      </c>
      <c r="I1" s="120" t="s">
        <v>4</v>
      </c>
      <c r="J1" s="84" t="s">
        <v>5</v>
      </c>
      <c r="K1" s="84" t="s">
        <v>6</v>
      </c>
      <c r="L1" s="84" t="s">
        <v>7</v>
      </c>
      <c r="M1" s="120" t="s">
        <v>8</v>
      </c>
      <c r="N1" s="84" t="s">
        <v>9</v>
      </c>
      <c r="O1" s="120" t="s">
        <v>10</v>
      </c>
      <c r="P1" s="84" t="s">
        <v>11</v>
      </c>
      <c r="Q1" s="84" t="s">
        <v>209</v>
      </c>
      <c r="R1" s="84" t="s">
        <v>170</v>
      </c>
      <c r="S1" s="120" t="s">
        <v>34</v>
      </c>
      <c r="T1" s="84" t="s">
        <v>12</v>
      </c>
      <c r="U1" s="120" t="s">
        <v>201</v>
      </c>
      <c r="V1" s="84" t="s">
        <v>13</v>
      </c>
      <c r="W1" s="121" t="s">
        <v>143</v>
      </c>
      <c r="X1" s="120" t="s">
        <v>35</v>
      </c>
      <c r="Y1" s="84" t="s">
        <v>14</v>
      </c>
      <c r="Z1" s="120" t="s">
        <v>202</v>
      </c>
      <c r="AA1" s="84" t="s">
        <v>15</v>
      </c>
      <c r="AB1" s="120" t="s">
        <v>36</v>
      </c>
      <c r="AC1" s="84" t="s">
        <v>16</v>
      </c>
      <c r="AD1" s="120" t="s">
        <v>203</v>
      </c>
      <c r="AE1" s="84" t="s">
        <v>17</v>
      </c>
      <c r="AF1" s="121" t="s">
        <v>18</v>
      </c>
      <c r="AG1" s="120" t="s">
        <v>204</v>
      </c>
      <c r="AH1" s="84" t="s">
        <v>19</v>
      </c>
      <c r="AI1" s="121" t="s">
        <v>144</v>
      </c>
      <c r="AJ1" s="120" t="s">
        <v>205</v>
      </c>
      <c r="AK1" s="84" t="s">
        <v>20</v>
      </c>
      <c r="AL1" s="121" t="s">
        <v>169</v>
      </c>
      <c r="AM1" s="120" t="s">
        <v>206</v>
      </c>
      <c r="AN1" s="122" t="s">
        <v>33</v>
      </c>
      <c r="AO1" s="122" t="s">
        <v>22</v>
      </c>
      <c r="AP1" s="102"/>
      <c r="AQ1" s="103"/>
      <c r="AR1" s="103"/>
    </row>
    <row r="2" spans="1:44" s="85" customFormat="1" ht="15" customHeight="1">
      <c r="A2" s="138"/>
      <c r="B2" s="133" t="s">
        <v>227</v>
      </c>
      <c r="C2" s="134"/>
      <c r="D2" s="134"/>
      <c r="E2" s="134"/>
      <c r="F2" s="134"/>
      <c r="G2" s="134"/>
      <c r="H2" s="134"/>
      <c r="I2" s="134">
        <v>1</v>
      </c>
      <c r="J2" s="134"/>
      <c r="K2" s="134"/>
      <c r="L2" s="134"/>
      <c r="M2" s="134">
        <v>2</v>
      </c>
      <c r="N2" s="134"/>
      <c r="O2" s="134">
        <v>1</v>
      </c>
      <c r="P2" s="134"/>
      <c r="Q2" s="134"/>
      <c r="R2" s="134"/>
      <c r="S2" s="134">
        <v>0</v>
      </c>
      <c r="T2" s="134"/>
      <c r="U2" s="134">
        <v>0</v>
      </c>
      <c r="V2" s="134"/>
      <c r="W2" s="135"/>
      <c r="X2" s="134">
        <v>1</v>
      </c>
      <c r="Y2" s="134"/>
      <c r="Z2" s="134">
        <v>1</v>
      </c>
      <c r="AA2" s="134"/>
      <c r="AB2" s="134">
        <v>2</v>
      </c>
      <c r="AC2" s="134"/>
      <c r="AD2" s="134">
        <v>2</v>
      </c>
      <c r="AE2" s="134"/>
      <c r="AF2" s="134"/>
      <c r="AG2" s="134">
        <v>3</v>
      </c>
      <c r="AH2" s="134"/>
      <c r="AI2" s="134"/>
      <c r="AJ2" s="134">
        <v>2</v>
      </c>
      <c r="AK2" s="134"/>
      <c r="AL2" s="134"/>
      <c r="AM2" s="134">
        <v>3</v>
      </c>
      <c r="AN2" s="134">
        <f>SUM(C2:AM2)</f>
        <v>18</v>
      </c>
      <c r="AO2" s="139">
        <v>100</v>
      </c>
      <c r="AP2" s="130"/>
      <c r="AQ2" s="130" t="s">
        <v>222</v>
      </c>
      <c r="AR2" s="131"/>
    </row>
    <row r="3" spans="1:44" s="85" customFormat="1" ht="15" customHeight="1">
      <c r="A3" s="140"/>
      <c r="B3" s="81" t="s">
        <v>529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7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41"/>
      <c r="AP3" s="132" t="s">
        <v>210</v>
      </c>
      <c r="AQ3" s="132" t="s">
        <v>211</v>
      </c>
      <c r="AR3" s="132" t="s">
        <v>212</v>
      </c>
    </row>
    <row r="4" spans="1:44" ht="30" customHeight="1">
      <c r="A4" s="12">
        <v>4</v>
      </c>
      <c r="B4" s="17" t="s">
        <v>50</v>
      </c>
      <c r="C4" s="188" t="s">
        <v>289</v>
      </c>
      <c r="D4" s="80">
        <v>35</v>
      </c>
      <c r="E4" s="80">
        <v>193</v>
      </c>
      <c r="F4" s="80">
        <v>946</v>
      </c>
      <c r="G4" s="168">
        <v>946</v>
      </c>
      <c r="H4" s="188" t="s">
        <v>399</v>
      </c>
      <c r="I4" s="5">
        <f t="shared" ref="I4:I15" si="0">IF(ABS((H4-G4)/G4)&lt;=0.1,1,0)</f>
        <v>1</v>
      </c>
      <c r="J4" s="188" t="s">
        <v>317</v>
      </c>
      <c r="K4" s="188" t="s">
        <v>409</v>
      </c>
      <c r="L4" s="188" t="s">
        <v>254</v>
      </c>
      <c r="M4" s="5">
        <f t="shared" ref="M4:M15" si="1">IF(L4&gt;=90,2,IF(L4&gt;=80,1,0))</f>
        <v>2</v>
      </c>
      <c r="N4" s="188" t="s">
        <v>424</v>
      </c>
      <c r="O4" s="5">
        <f>IF(N4/D4&gt;=13,1,0)</f>
        <v>1</v>
      </c>
      <c r="P4" s="188" t="s">
        <v>436</v>
      </c>
      <c r="Q4" s="167" t="s">
        <v>210</v>
      </c>
      <c r="R4" s="167"/>
      <c r="S4" s="5">
        <f t="shared" ref="S4:S15" si="2">IF(R4&gt;=90,2,IF(R4&gt;=80,1,0))</f>
        <v>0</v>
      </c>
      <c r="T4" s="167"/>
      <c r="U4" s="5">
        <f t="shared" ref="U4:U15" si="3">IF(T4&gt;=90,2,IF(T4&gt;=80,1,0))</f>
        <v>0</v>
      </c>
      <c r="V4" s="188" t="s">
        <v>445</v>
      </c>
      <c r="W4" s="6">
        <f t="shared" ref="W4:W15" si="4">ROUND($V4/($H4-$E4)/13,2)</f>
        <v>4.18</v>
      </c>
      <c r="X4" s="5">
        <f t="shared" ref="X4:X15" si="5">IF(V4/(H4-E4)/13&gt;=2.5,1,0)</f>
        <v>1</v>
      </c>
      <c r="Y4" s="188" t="s">
        <v>457</v>
      </c>
      <c r="Z4" s="5">
        <f t="shared" ref="Z4:Z15" si="6">IF(Y4/H4&gt;=6,1,0)</f>
        <v>1</v>
      </c>
      <c r="AA4" s="188" t="s">
        <v>374</v>
      </c>
      <c r="AB4" s="5">
        <f t="shared" ref="AB4:AB15" si="7">IF(AA4&gt;=90,2,IF(AA4&gt;=80,1,0))</f>
        <v>2</v>
      </c>
      <c r="AC4" s="188" t="s">
        <v>295</v>
      </c>
      <c r="AD4" s="5">
        <f>IF(AC4&gt;=90,2,IF(AC4&gt;=80,1,0))</f>
        <v>2</v>
      </c>
      <c r="AE4" s="188" t="s">
        <v>477</v>
      </c>
      <c r="AF4" s="6">
        <f t="shared" ref="AF4:AF15" si="8">AE4/K4</f>
        <v>28.592592592592592</v>
      </c>
      <c r="AG4" s="5">
        <f t="shared" ref="AG4:AG15" si="9">IF(AF4&gt;12,3,IF(AF4&gt;4,2,IF(AF4&gt;1,1,0)))</f>
        <v>3</v>
      </c>
      <c r="AH4" s="188" t="s">
        <v>484</v>
      </c>
      <c r="AI4" s="7">
        <f t="shared" ref="AI4:AI15" si="10">AH4/H4</f>
        <v>6.9978902953586495</v>
      </c>
      <c r="AJ4" s="5">
        <f t="shared" ref="AJ4:AJ15" si="11">IF(AI4&gt;=4,2,IF(AI4&gt;1,1,0))</f>
        <v>2</v>
      </c>
      <c r="AK4" s="188" t="s">
        <v>494</v>
      </c>
      <c r="AL4" s="7">
        <f t="shared" ref="AL4:AL15" si="12">AK4/C4</f>
        <v>51.632183908045974</v>
      </c>
      <c r="AM4" s="5">
        <f t="shared" ref="AM4:AM15" si="13">IF(AL4&gt;23,3,IF(AL4&gt;12,2,IF(AL4&gt;4,1,0)))</f>
        <v>3</v>
      </c>
      <c r="AN4" s="107">
        <f t="shared" ref="AN4:AN15" si="14">I4+M4+O4+S4+U4+X4+Z4+AB4+AD4+AG4+AJ4+AM4</f>
        <v>18</v>
      </c>
      <c r="AO4" s="107">
        <f t="shared" ref="AO4:AO15" si="15">ROUND(AN4/$AN$2*100,0)</f>
        <v>100</v>
      </c>
      <c r="AP4" s="104" t="str">
        <f t="shared" ref="AP4:AP15" si="16">IF(AND(OR($B$3="октябрь",$B$3="декабрь",$B$3="март",$B$3="май"),Q4="четверть"),"выставляются","нет")</f>
        <v>нет</v>
      </c>
      <c r="AQ4" s="104" t="str">
        <f t="shared" ref="AQ4:AQ15" si="17">IF(AND(OR($B$3="ноябрь",$B$3="февраль",$B$3="май"),$Q4="триместр"),"выставляются","нет")</f>
        <v>нет</v>
      </c>
      <c r="AR4" s="104" t="str">
        <f t="shared" ref="AR4:AR15" si="18">IF(AND(OR($B$3="декабрь",$B$3="май"),$Q4="полугодие"),"выставляются","нет")</f>
        <v>нет</v>
      </c>
    </row>
    <row r="5" spans="1:44" ht="30" customHeight="1">
      <c r="A5" s="12">
        <v>1</v>
      </c>
      <c r="B5" s="17" t="s">
        <v>47</v>
      </c>
      <c r="C5" s="188" t="s">
        <v>391</v>
      </c>
      <c r="D5" s="80">
        <v>26</v>
      </c>
      <c r="E5" s="80">
        <v>137</v>
      </c>
      <c r="F5" s="80">
        <v>700</v>
      </c>
      <c r="G5" s="168">
        <v>700</v>
      </c>
      <c r="H5" s="188" t="s">
        <v>397</v>
      </c>
      <c r="I5" s="5">
        <f t="shared" si="0"/>
        <v>1</v>
      </c>
      <c r="J5" s="188" t="s">
        <v>392</v>
      </c>
      <c r="K5" s="188" t="s">
        <v>406</v>
      </c>
      <c r="L5" s="188" t="s">
        <v>419</v>
      </c>
      <c r="M5" s="5">
        <f t="shared" si="1"/>
        <v>2</v>
      </c>
      <c r="N5" s="188" t="s">
        <v>421</v>
      </c>
      <c r="O5" s="5">
        <f>IF(N5/D5&gt;=13,1,0)</f>
        <v>1</v>
      </c>
      <c r="P5" s="188" t="s">
        <v>433</v>
      </c>
      <c r="Q5" s="167" t="s">
        <v>210</v>
      </c>
      <c r="R5" s="167"/>
      <c r="S5" s="5">
        <f t="shared" si="2"/>
        <v>0</v>
      </c>
      <c r="T5" s="167"/>
      <c r="U5" s="5">
        <f t="shared" si="3"/>
        <v>0</v>
      </c>
      <c r="V5" s="188" t="s">
        <v>442</v>
      </c>
      <c r="W5" s="6">
        <f t="shared" si="4"/>
        <v>2.76</v>
      </c>
      <c r="X5" s="5">
        <f t="shared" si="5"/>
        <v>1</v>
      </c>
      <c r="Y5" s="188" t="s">
        <v>454</v>
      </c>
      <c r="Z5" s="5">
        <f t="shared" si="6"/>
        <v>1</v>
      </c>
      <c r="AA5" s="188" t="s">
        <v>287</v>
      </c>
      <c r="AB5" s="5">
        <f t="shared" si="7"/>
        <v>2</v>
      </c>
      <c r="AC5" s="188" t="s">
        <v>291</v>
      </c>
      <c r="AD5" s="5">
        <f>IF(AC5&gt;=90,2,IF(AC5&gt;=80,1,0))</f>
        <v>2</v>
      </c>
      <c r="AE5" s="188" t="s">
        <v>474</v>
      </c>
      <c r="AF5" s="6">
        <f t="shared" si="8"/>
        <v>0.84107946026986502</v>
      </c>
      <c r="AG5" s="5">
        <f t="shared" si="9"/>
        <v>0</v>
      </c>
      <c r="AH5" s="188" t="s">
        <v>482</v>
      </c>
      <c r="AI5" s="7">
        <f t="shared" si="10"/>
        <v>9.7234042553191493</v>
      </c>
      <c r="AJ5" s="5">
        <f t="shared" si="11"/>
        <v>2</v>
      </c>
      <c r="AK5" s="188" t="s">
        <v>491</v>
      </c>
      <c r="AL5" s="7">
        <f t="shared" si="12"/>
        <v>33.25</v>
      </c>
      <c r="AM5" s="5">
        <f t="shared" si="13"/>
        <v>3</v>
      </c>
      <c r="AN5" s="107">
        <f t="shared" si="14"/>
        <v>15</v>
      </c>
      <c r="AO5" s="107">
        <f t="shared" si="15"/>
        <v>83</v>
      </c>
      <c r="AP5" s="104" t="str">
        <f t="shared" si="16"/>
        <v>нет</v>
      </c>
      <c r="AQ5" s="104" t="str">
        <f t="shared" si="17"/>
        <v>нет</v>
      </c>
      <c r="AR5" s="104" t="str">
        <f t="shared" si="18"/>
        <v>нет</v>
      </c>
    </row>
    <row r="6" spans="1:44" ht="30" customHeight="1">
      <c r="A6" s="12">
        <v>3</v>
      </c>
      <c r="B6" s="17" t="s">
        <v>49</v>
      </c>
      <c r="C6" s="188" t="s">
        <v>392</v>
      </c>
      <c r="D6" s="80">
        <v>12</v>
      </c>
      <c r="E6" s="80">
        <v>91</v>
      </c>
      <c r="F6" s="80">
        <v>329</v>
      </c>
      <c r="G6" s="168">
        <v>329</v>
      </c>
      <c r="H6" s="188" t="s">
        <v>356</v>
      </c>
      <c r="I6" s="5">
        <f t="shared" si="0"/>
        <v>1</v>
      </c>
      <c r="J6" s="188" t="s">
        <v>293</v>
      </c>
      <c r="K6" s="188" t="s">
        <v>408</v>
      </c>
      <c r="L6" s="188" t="s">
        <v>374</v>
      </c>
      <c r="M6" s="5">
        <f t="shared" si="1"/>
        <v>2</v>
      </c>
      <c r="N6" s="188" t="s">
        <v>423</v>
      </c>
      <c r="O6" s="5">
        <f>IF(N6/D6&gt;=13,1,0)</f>
        <v>1</v>
      </c>
      <c r="P6" s="188" t="s">
        <v>435</v>
      </c>
      <c r="Q6" s="167" t="s">
        <v>210</v>
      </c>
      <c r="R6" s="167"/>
      <c r="S6" s="5">
        <f t="shared" si="2"/>
        <v>0</v>
      </c>
      <c r="T6" s="167"/>
      <c r="U6" s="5">
        <f t="shared" si="3"/>
        <v>0</v>
      </c>
      <c r="V6" s="188" t="s">
        <v>444</v>
      </c>
      <c r="W6" s="6">
        <f t="shared" si="4"/>
        <v>3.53</v>
      </c>
      <c r="X6" s="5">
        <f t="shared" si="5"/>
        <v>1</v>
      </c>
      <c r="Y6" s="188" t="s">
        <v>456</v>
      </c>
      <c r="Z6" s="5">
        <f t="shared" si="6"/>
        <v>1</v>
      </c>
      <c r="AA6" s="188" t="s">
        <v>287</v>
      </c>
      <c r="AB6" s="5">
        <f t="shared" si="7"/>
        <v>2</v>
      </c>
      <c r="AC6" s="188" t="s">
        <v>286</v>
      </c>
      <c r="AD6" s="5">
        <f>IF(AC6&gt;=90,2,IF(AC6&gt;=80,1,0))</f>
        <v>2</v>
      </c>
      <c r="AE6" s="188" t="s">
        <v>476</v>
      </c>
      <c r="AF6" s="6">
        <f t="shared" si="8"/>
        <v>1.5058479532163742</v>
      </c>
      <c r="AG6" s="5">
        <f t="shared" si="9"/>
        <v>1</v>
      </c>
      <c r="AH6" s="188" t="s">
        <v>483</v>
      </c>
      <c r="AI6" s="7">
        <f t="shared" si="10"/>
        <v>2.6054216867469879</v>
      </c>
      <c r="AJ6" s="5">
        <f t="shared" si="11"/>
        <v>1</v>
      </c>
      <c r="AK6" s="188" t="s">
        <v>493</v>
      </c>
      <c r="AL6" s="7">
        <f t="shared" si="12"/>
        <v>31.192307692307693</v>
      </c>
      <c r="AM6" s="5">
        <f t="shared" si="13"/>
        <v>3</v>
      </c>
      <c r="AN6" s="107">
        <f t="shared" si="14"/>
        <v>15</v>
      </c>
      <c r="AO6" s="107">
        <f t="shared" si="15"/>
        <v>83</v>
      </c>
      <c r="AP6" s="104" t="str">
        <f t="shared" si="16"/>
        <v>нет</v>
      </c>
      <c r="AQ6" s="104" t="str">
        <f t="shared" si="17"/>
        <v>нет</v>
      </c>
      <c r="AR6" s="104" t="str">
        <f t="shared" si="18"/>
        <v>нет</v>
      </c>
    </row>
    <row r="7" spans="1:44" ht="30" customHeight="1">
      <c r="A7" s="12">
        <v>6</v>
      </c>
      <c r="B7" s="17" t="s">
        <v>51</v>
      </c>
      <c r="C7" s="188" t="s">
        <v>393</v>
      </c>
      <c r="D7" s="80">
        <v>37</v>
      </c>
      <c r="E7" s="80">
        <v>190</v>
      </c>
      <c r="F7" s="80">
        <v>960</v>
      </c>
      <c r="G7" s="168">
        <v>960</v>
      </c>
      <c r="H7" s="188" t="s">
        <v>401</v>
      </c>
      <c r="I7" s="5">
        <f t="shared" si="0"/>
        <v>1</v>
      </c>
      <c r="J7" s="188" t="s">
        <v>411</v>
      </c>
      <c r="K7" s="188" t="s">
        <v>412</v>
      </c>
      <c r="L7" s="188" t="s">
        <v>246</v>
      </c>
      <c r="M7" s="5">
        <f t="shared" si="1"/>
        <v>2</v>
      </c>
      <c r="N7" s="188" t="s">
        <v>426</v>
      </c>
      <c r="O7" s="5">
        <f>IF(N7/D7&gt;=13,1,0)</f>
        <v>1</v>
      </c>
      <c r="P7" s="188" t="s">
        <v>438</v>
      </c>
      <c r="Q7" s="167" t="s">
        <v>210</v>
      </c>
      <c r="R7" s="167"/>
      <c r="S7" s="5">
        <f t="shared" si="2"/>
        <v>0</v>
      </c>
      <c r="T7" s="167"/>
      <c r="U7" s="5">
        <f t="shared" si="3"/>
        <v>0</v>
      </c>
      <c r="V7" s="188" t="s">
        <v>447</v>
      </c>
      <c r="W7" s="6">
        <f t="shared" si="4"/>
        <v>2.71</v>
      </c>
      <c r="X7" s="5">
        <f t="shared" si="5"/>
        <v>1</v>
      </c>
      <c r="Y7" s="188" t="s">
        <v>459</v>
      </c>
      <c r="Z7" s="5">
        <f t="shared" si="6"/>
        <v>1</v>
      </c>
      <c r="AA7" s="188" t="s">
        <v>420</v>
      </c>
      <c r="AB7" s="5">
        <f t="shared" si="7"/>
        <v>2</v>
      </c>
      <c r="AC7" s="188" t="s">
        <v>295</v>
      </c>
      <c r="AD7" s="5">
        <f>IF(AC7&gt;=90,2,IF(AC7&gt;=80,1,0))</f>
        <v>2</v>
      </c>
      <c r="AE7" s="188" t="s">
        <v>479</v>
      </c>
      <c r="AF7" s="6">
        <f t="shared" si="8"/>
        <v>1.2162162162162162</v>
      </c>
      <c r="AG7" s="5">
        <f t="shared" si="9"/>
        <v>1</v>
      </c>
      <c r="AH7" s="188" t="s">
        <v>486</v>
      </c>
      <c r="AI7" s="7">
        <f t="shared" si="10"/>
        <v>7.3406250000000002</v>
      </c>
      <c r="AJ7" s="5">
        <f t="shared" si="11"/>
        <v>2</v>
      </c>
      <c r="AK7" s="188" t="s">
        <v>496</v>
      </c>
      <c r="AL7" s="7">
        <f t="shared" si="12"/>
        <v>22.838709677419356</v>
      </c>
      <c r="AM7" s="5">
        <f t="shared" si="13"/>
        <v>2</v>
      </c>
      <c r="AN7" s="107">
        <f t="shared" si="14"/>
        <v>15</v>
      </c>
      <c r="AO7" s="107">
        <f t="shared" si="15"/>
        <v>83</v>
      </c>
      <c r="AP7" s="104" t="str">
        <f t="shared" si="16"/>
        <v>нет</v>
      </c>
      <c r="AQ7" s="104" t="str">
        <f t="shared" si="17"/>
        <v>нет</v>
      </c>
      <c r="AR7" s="104" t="str">
        <f t="shared" si="18"/>
        <v>нет</v>
      </c>
    </row>
    <row r="8" spans="1:44" ht="30" customHeight="1">
      <c r="A8" s="12">
        <v>7</v>
      </c>
      <c r="B8" s="17" t="s">
        <v>53</v>
      </c>
      <c r="C8" s="188" t="s">
        <v>394</v>
      </c>
      <c r="D8" s="80">
        <v>11</v>
      </c>
      <c r="E8" s="80">
        <v>26</v>
      </c>
      <c r="F8" s="80">
        <v>122</v>
      </c>
      <c r="G8" s="168">
        <v>122</v>
      </c>
      <c r="H8" s="188" t="s">
        <v>402</v>
      </c>
      <c r="I8" s="5">
        <f t="shared" si="0"/>
        <v>1</v>
      </c>
      <c r="J8" s="188" t="s">
        <v>315</v>
      </c>
      <c r="K8" s="188" t="s">
        <v>413</v>
      </c>
      <c r="L8" s="188" t="s">
        <v>329</v>
      </c>
      <c r="M8" s="5">
        <f t="shared" si="1"/>
        <v>2</v>
      </c>
      <c r="N8" s="188" t="s">
        <v>427</v>
      </c>
      <c r="O8" s="5">
        <f>IF(N8/D8&gt;=13,1,0)</f>
        <v>1</v>
      </c>
      <c r="P8" s="188" t="s">
        <v>271</v>
      </c>
      <c r="Q8" s="167" t="s">
        <v>210</v>
      </c>
      <c r="R8" s="167"/>
      <c r="S8" s="5">
        <f t="shared" si="2"/>
        <v>0</v>
      </c>
      <c r="T8" s="167"/>
      <c r="U8" s="5">
        <f t="shared" si="3"/>
        <v>0</v>
      </c>
      <c r="V8" s="188" t="s">
        <v>448</v>
      </c>
      <c r="W8" s="6">
        <f t="shared" si="4"/>
        <v>3.44</v>
      </c>
      <c r="X8" s="5">
        <f t="shared" si="5"/>
        <v>1</v>
      </c>
      <c r="Y8" s="188" t="s">
        <v>460</v>
      </c>
      <c r="Z8" s="5">
        <f t="shared" si="6"/>
        <v>1</v>
      </c>
      <c r="AA8" s="188" t="s">
        <v>374</v>
      </c>
      <c r="AB8" s="5">
        <f t="shared" si="7"/>
        <v>2</v>
      </c>
      <c r="AC8" s="188" t="s">
        <v>471</v>
      </c>
      <c r="AD8" s="5">
        <f>IF(AC8&gt;=90,2,IF(AC8&gt;=80,1,0))</f>
        <v>2</v>
      </c>
      <c r="AE8" s="188" t="s">
        <v>380</v>
      </c>
      <c r="AF8" s="6">
        <f t="shared" si="8"/>
        <v>8.3333333333333329E-2</v>
      </c>
      <c r="AG8" s="5">
        <f t="shared" si="9"/>
        <v>0</v>
      </c>
      <c r="AH8" s="188" t="s">
        <v>487</v>
      </c>
      <c r="AI8" s="7">
        <f t="shared" si="10"/>
        <v>5.3983739837398375</v>
      </c>
      <c r="AJ8" s="5">
        <f t="shared" si="11"/>
        <v>2</v>
      </c>
      <c r="AK8" s="188" t="s">
        <v>497</v>
      </c>
      <c r="AL8" s="7">
        <f t="shared" si="12"/>
        <v>31</v>
      </c>
      <c r="AM8" s="5">
        <f t="shared" si="13"/>
        <v>3</v>
      </c>
      <c r="AN8" s="107">
        <f t="shared" si="14"/>
        <v>15</v>
      </c>
      <c r="AO8" s="107">
        <f t="shared" si="15"/>
        <v>83</v>
      </c>
      <c r="AP8" s="104" t="str">
        <f t="shared" si="16"/>
        <v>нет</v>
      </c>
      <c r="AQ8" s="104" t="str">
        <f t="shared" si="17"/>
        <v>нет</v>
      </c>
      <c r="AR8" s="104" t="str">
        <f t="shared" si="18"/>
        <v>нет</v>
      </c>
    </row>
    <row r="9" spans="1:44" ht="30" customHeight="1">
      <c r="A9" s="12">
        <v>5</v>
      </c>
      <c r="B9" s="17" t="s">
        <v>52</v>
      </c>
      <c r="C9" s="188" t="s">
        <v>349</v>
      </c>
      <c r="D9" s="80">
        <v>7</v>
      </c>
      <c r="E9" s="80">
        <v>84</v>
      </c>
      <c r="F9" s="80">
        <v>181</v>
      </c>
      <c r="G9" s="168">
        <v>181</v>
      </c>
      <c r="H9" s="188" t="s">
        <v>400</v>
      </c>
      <c r="I9" s="5">
        <f t="shared" si="0"/>
        <v>1</v>
      </c>
      <c r="J9" s="188" t="s">
        <v>235</v>
      </c>
      <c r="K9" s="188" t="s">
        <v>410</v>
      </c>
      <c r="L9" s="188" t="s">
        <v>329</v>
      </c>
      <c r="M9" s="5">
        <f t="shared" si="1"/>
        <v>2</v>
      </c>
      <c r="N9" s="188" t="s">
        <v>425</v>
      </c>
      <c r="O9" s="39">
        <f>IF(N9/D9&gt;=9,1,0)</f>
        <v>1</v>
      </c>
      <c r="P9" s="188" t="s">
        <v>437</v>
      </c>
      <c r="Q9" s="167" t="s">
        <v>210</v>
      </c>
      <c r="R9" s="167"/>
      <c r="S9" s="5">
        <f t="shared" si="2"/>
        <v>0</v>
      </c>
      <c r="T9" s="167"/>
      <c r="U9" s="5">
        <f t="shared" si="3"/>
        <v>0</v>
      </c>
      <c r="V9" s="188" t="s">
        <v>446</v>
      </c>
      <c r="W9" s="6">
        <f t="shared" si="4"/>
        <v>3.79</v>
      </c>
      <c r="X9" s="5">
        <f t="shared" si="5"/>
        <v>1</v>
      </c>
      <c r="Y9" s="188" t="s">
        <v>458</v>
      </c>
      <c r="Z9" s="5">
        <f t="shared" si="6"/>
        <v>1</v>
      </c>
      <c r="AA9" s="188" t="s">
        <v>257</v>
      </c>
      <c r="AB9" s="5">
        <f t="shared" si="7"/>
        <v>2</v>
      </c>
      <c r="AC9" s="188" t="s">
        <v>470</v>
      </c>
      <c r="AD9" s="39">
        <f>IF(AC9&gt;=70,2,IF(AC9&gt;=60,1,0))</f>
        <v>2</v>
      </c>
      <c r="AE9" s="188" t="s">
        <v>478</v>
      </c>
      <c r="AF9" s="6">
        <f t="shared" si="8"/>
        <v>3.6458333333333336E-2</v>
      </c>
      <c r="AG9" s="5">
        <f t="shared" si="9"/>
        <v>0</v>
      </c>
      <c r="AH9" s="188" t="s">
        <v>485</v>
      </c>
      <c r="AI9" s="7">
        <f t="shared" si="10"/>
        <v>7.3314917127071819</v>
      </c>
      <c r="AJ9" s="5">
        <f t="shared" si="11"/>
        <v>2</v>
      </c>
      <c r="AK9" s="188" t="s">
        <v>495</v>
      </c>
      <c r="AL9" s="7">
        <f t="shared" si="12"/>
        <v>20.368421052631579</v>
      </c>
      <c r="AM9" s="5">
        <f t="shared" si="13"/>
        <v>2</v>
      </c>
      <c r="AN9" s="107">
        <f t="shared" si="14"/>
        <v>14</v>
      </c>
      <c r="AO9" s="107">
        <f t="shared" si="15"/>
        <v>78</v>
      </c>
      <c r="AP9" s="104" t="str">
        <f t="shared" si="16"/>
        <v>нет</v>
      </c>
      <c r="AQ9" s="104" t="str">
        <f t="shared" si="17"/>
        <v>нет</v>
      </c>
      <c r="AR9" s="104" t="str">
        <f t="shared" si="18"/>
        <v>нет</v>
      </c>
    </row>
    <row r="10" spans="1:44" ht="30" customHeight="1">
      <c r="A10" s="12">
        <v>9</v>
      </c>
      <c r="B10" s="17" t="s">
        <v>55</v>
      </c>
      <c r="C10" s="188" t="s">
        <v>349</v>
      </c>
      <c r="D10" s="80">
        <v>11</v>
      </c>
      <c r="E10" s="80">
        <v>31</v>
      </c>
      <c r="F10" s="80">
        <v>131</v>
      </c>
      <c r="G10" s="168">
        <v>131</v>
      </c>
      <c r="H10" s="188" t="s">
        <v>403</v>
      </c>
      <c r="I10" s="5">
        <f t="shared" si="0"/>
        <v>1</v>
      </c>
      <c r="J10" s="188" t="s">
        <v>315</v>
      </c>
      <c r="K10" s="188" t="s">
        <v>415</v>
      </c>
      <c r="L10" s="188" t="s">
        <v>295</v>
      </c>
      <c r="M10" s="5">
        <f t="shared" si="1"/>
        <v>2</v>
      </c>
      <c r="N10" s="188" t="s">
        <v>429</v>
      </c>
      <c r="O10" s="5">
        <f t="shared" ref="O10:O15" si="19">IF(N10/D10&gt;=13,1,0)</f>
        <v>1</v>
      </c>
      <c r="P10" s="188" t="s">
        <v>357</v>
      </c>
      <c r="Q10" s="167" t="s">
        <v>210</v>
      </c>
      <c r="R10" s="167"/>
      <c r="S10" s="5">
        <f t="shared" si="2"/>
        <v>0</v>
      </c>
      <c r="T10" s="167"/>
      <c r="U10" s="5">
        <f t="shared" si="3"/>
        <v>0</v>
      </c>
      <c r="V10" s="188" t="s">
        <v>450</v>
      </c>
      <c r="W10" s="6">
        <f t="shared" si="4"/>
        <v>3.29</v>
      </c>
      <c r="X10" s="5">
        <f t="shared" si="5"/>
        <v>1</v>
      </c>
      <c r="Y10" s="188" t="s">
        <v>462</v>
      </c>
      <c r="Z10" s="5">
        <f t="shared" si="6"/>
        <v>1</v>
      </c>
      <c r="AA10" s="188" t="s">
        <v>467</v>
      </c>
      <c r="AB10" s="5">
        <f t="shared" si="7"/>
        <v>2</v>
      </c>
      <c r="AC10" s="188" t="s">
        <v>236</v>
      </c>
      <c r="AD10" s="5">
        <f t="shared" ref="AD10:AD15" si="20">IF(AC10&gt;=90,2,IF(AC10&gt;=80,1,0))</f>
        <v>2</v>
      </c>
      <c r="AE10" s="188" t="s">
        <v>305</v>
      </c>
      <c r="AF10" s="6">
        <f t="shared" si="8"/>
        <v>2.2727272727272728E-2</v>
      </c>
      <c r="AG10" s="5">
        <f t="shared" si="9"/>
        <v>0</v>
      </c>
      <c r="AH10" s="188" t="s">
        <v>489</v>
      </c>
      <c r="AI10" s="7">
        <f t="shared" si="10"/>
        <v>2.1755725190839694</v>
      </c>
      <c r="AJ10" s="5">
        <f t="shared" si="11"/>
        <v>1</v>
      </c>
      <c r="AK10" s="188" t="s">
        <v>498</v>
      </c>
      <c r="AL10" s="7">
        <f t="shared" si="12"/>
        <v>29.684210526315791</v>
      </c>
      <c r="AM10" s="5">
        <f t="shared" si="13"/>
        <v>3</v>
      </c>
      <c r="AN10" s="107">
        <f t="shared" si="14"/>
        <v>14</v>
      </c>
      <c r="AO10" s="107">
        <f t="shared" si="15"/>
        <v>78</v>
      </c>
      <c r="AP10" s="104" t="str">
        <f t="shared" si="16"/>
        <v>нет</v>
      </c>
      <c r="AQ10" s="104" t="str">
        <f t="shared" si="17"/>
        <v>нет</v>
      </c>
      <c r="AR10" s="104" t="str">
        <f t="shared" si="18"/>
        <v>нет</v>
      </c>
    </row>
    <row r="11" spans="1:44" ht="30" customHeight="1">
      <c r="A11" s="12">
        <v>10</v>
      </c>
      <c r="B11" s="17" t="s">
        <v>56</v>
      </c>
      <c r="C11" s="188" t="s">
        <v>394</v>
      </c>
      <c r="D11" s="80">
        <v>11</v>
      </c>
      <c r="E11" s="80">
        <v>27</v>
      </c>
      <c r="F11" s="80">
        <v>154</v>
      </c>
      <c r="G11" s="168">
        <v>154</v>
      </c>
      <c r="H11" s="188" t="s">
        <v>404</v>
      </c>
      <c r="I11" s="5">
        <f t="shared" si="0"/>
        <v>1</v>
      </c>
      <c r="J11" s="188" t="s">
        <v>315</v>
      </c>
      <c r="K11" s="188" t="s">
        <v>416</v>
      </c>
      <c r="L11" s="188" t="s">
        <v>316</v>
      </c>
      <c r="M11" s="5">
        <f t="shared" si="1"/>
        <v>2</v>
      </c>
      <c r="N11" s="188" t="s">
        <v>430</v>
      </c>
      <c r="O11" s="5">
        <f t="shared" si="19"/>
        <v>1</v>
      </c>
      <c r="P11" s="188" t="s">
        <v>440</v>
      </c>
      <c r="Q11" s="167" t="s">
        <v>210</v>
      </c>
      <c r="R11" s="167"/>
      <c r="S11" s="5">
        <f t="shared" si="2"/>
        <v>0</v>
      </c>
      <c r="T11" s="167"/>
      <c r="U11" s="5">
        <f t="shared" si="3"/>
        <v>0</v>
      </c>
      <c r="V11" s="188" t="s">
        <v>451</v>
      </c>
      <c r="W11" s="6">
        <f t="shared" si="4"/>
        <v>3.65</v>
      </c>
      <c r="X11" s="5">
        <f t="shared" si="5"/>
        <v>1</v>
      </c>
      <c r="Y11" s="188" t="s">
        <v>463</v>
      </c>
      <c r="Z11" s="5">
        <f t="shared" si="6"/>
        <v>1</v>
      </c>
      <c r="AA11" s="188" t="s">
        <v>468</v>
      </c>
      <c r="AB11" s="5">
        <f t="shared" si="7"/>
        <v>2</v>
      </c>
      <c r="AC11" s="188" t="s">
        <v>473</v>
      </c>
      <c r="AD11" s="5">
        <f t="shared" si="20"/>
        <v>2</v>
      </c>
      <c r="AE11" s="188" t="s">
        <v>480</v>
      </c>
      <c r="AF11" s="6">
        <f t="shared" si="8"/>
        <v>0.32857142857142857</v>
      </c>
      <c r="AG11" s="5">
        <f t="shared" si="9"/>
        <v>0</v>
      </c>
      <c r="AH11" s="188" t="s">
        <v>490</v>
      </c>
      <c r="AI11" s="7">
        <f t="shared" si="10"/>
        <v>3.9740259740259742</v>
      </c>
      <c r="AJ11" s="5">
        <f t="shared" si="11"/>
        <v>1</v>
      </c>
      <c r="AK11" s="188" t="s">
        <v>499</v>
      </c>
      <c r="AL11" s="7">
        <f t="shared" si="12"/>
        <v>24.857142857142858</v>
      </c>
      <c r="AM11" s="5">
        <f t="shared" si="13"/>
        <v>3</v>
      </c>
      <c r="AN11" s="107">
        <f t="shared" si="14"/>
        <v>14</v>
      </c>
      <c r="AO11" s="107">
        <f t="shared" si="15"/>
        <v>78</v>
      </c>
      <c r="AP11" s="104" t="str">
        <f t="shared" si="16"/>
        <v>нет</v>
      </c>
      <c r="AQ11" s="104" t="str">
        <f t="shared" si="17"/>
        <v>нет</v>
      </c>
      <c r="AR11" s="104" t="str">
        <f t="shared" si="18"/>
        <v>нет</v>
      </c>
    </row>
    <row r="12" spans="1:44" ht="30" customHeight="1">
      <c r="A12" s="12">
        <v>11</v>
      </c>
      <c r="B12" s="17" t="s">
        <v>57</v>
      </c>
      <c r="C12" s="188" t="s">
        <v>315</v>
      </c>
      <c r="D12" s="80">
        <v>10</v>
      </c>
      <c r="E12" s="80">
        <v>9</v>
      </c>
      <c r="F12" s="80">
        <v>49</v>
      </c>
      <c r="G12" s="168">
        <v>49</v>
      </c>
      <c r="H12" s="188" t="s">
        <v>405</v>
      </c>
      <c r="I12" s="5">
        <f t="shared" si="0"/>
        <v>1</v>
      </c>
      <c r="J12" s="188" t="s">
        <v>233</v>
      </c>
      <c r="K12" s="188" t="s">
        <v>417</v>
      </c>
      <c r="L12" s="188" t="s">
        <v>420</v>
      </c>
      <c r="M12" s="5">
        <f t="shared" si="1"/>
        <v>2</v>
      </c>
      <c r="N12" s="188" t="s">
        <v>431</v>
      </c>
      <c r="O12" s="5">
        <f t="shared" si="19"/>
        <v>1</v>
      </c>
      <c r="P12" s="188" t="s">
        <v>441</v>
      </c>
      <c r="Q12" s="167" t="s">
        <v>210</v>
      </c>
      <c r="R12" s="167"/>
      <c r="S12" s="5">
        <f t="shared" si="2"/>
        <v>0</v>
      </c>
      <c r="T12" s="167"/>
      <c r="U12" s="5">
        <f t="shared" si="3"/>
        <v>0</v>
      </c>
      <c r="V12" s="188" t="s">
        <v>452</v>
      </c>
      <c r="W12" s="6">
        <f t="shared" si="4"/>
        <v>4.75</v>
      </c>
      <c r="X12" s="5">
        <f t="shared" si="5"/>
        <v>1</v>
      </c>
      <c r="Y12" s="188" t="s">
        <v>464</v>
      </c>
      <c r="Z12" s="5">
        <f t="shared" si="6"/>
        <v>1</v>
      </c>
      <c r="AA12" s="188" t="s">
        <v>329</v>
      </c>
      <c r="AB12" s="5">
        <f t="shared" si="7"/>
        <v>2</v>
      </c>
      <c r="AC12" s="188" t="s">
        <v>419</v>
      </c>
      <c r="AD12" s="5">
        <f t="shared" si="20"/>
        <v>2</v>
      </c>
      <c r="AE12" s="188" t="s">
        <v>235</v>
      </c>
      <c r="AF12" s="6">
        <f t="shared" si="8"/>
        <v>0.22807017543859648</v>
      </c>
      <c r="AG12" s="5">
        <f t="shared" si="9"/>
        <v>0</v>
      </c>
      <c r="AH12" s="188" t="s">
        <v>273</v>
      </c>
      <c r="AI12" s="7">
        <f t="shared" si="10"/>
        <v>0</v>
      </c>
      <c r="AJ12" s="5">
        <f t="shared" si="11"/>
        <v>0</v>
      </c>
      <c r="AK12" s="188" t="s">
        <v>500</v>
      </c>
      <c r="AL12" s="7">
        <f t="shared" si="12"/>
        <v>46.272727272727273</v>
      </c>
      <c r="AM12" s="5">
        <f t="shared" si="13"/>
        <v>3</v>
      </c>
      <c r="AN12" s="107">
        <f t="shared" si="14"/>
        <v>13</v>
      </c>
      <c r="AO12" s="107">
        <f t="shared" si="15"/>
        <v>72</v>
      </c>
      <c r="AP12" s="104" t="str">
        <f t="shared" si="16"/>
        <v>нет</v>
      </c>
      <c r="AQ12" s="104" t="str">
        <f t="shared" si="17"/>
        <v>нет</v>
      </c>
      <c r="AR12" s="104" t="str">
        <f t="shared" si="18"/>
        <v>нет</v>
      </c>
    </row>
    <row r="13" spans="1:44" ht="30" customHeight="1">
      <c r="A13" s="12">
        <v>8</v>
      </c>
      <c r="B13" s="17" t="s">
        <v>54</v>
      </c>
      <c r="C13" s="188" t="s">
        <v>395</v>
      </c>
      <c r="D13" s="80">
        <v>12</v>
      </c>
      <c r="E13" s="80">
        <v>50</v>
      </c>
      <c r="F13" s="80">
        <v>264</v>
      </c>
      <c r="G13" s="168">
        <v>264</v>
      </c>
      <c r="H13" s="188" t="s">
        <v>323</v>
      </c>
      <c r="I13" s="5">
        <f t="shared" si="0"/>
        <v>1</v>
      </c>
      <c r="J13" s="188" t="s">
        <v>293</v>
      </c>
      <c r="K13" s="188" t="s">
        <v>414</v>
      </c>
      <c r="L13" s="188" t="s">
        <v>257</v>
      </c>
      <c r="M13" s="5">
        <f t="shared" si="1"/>
        <v>2</v>
      </c>
      <c r="N13" s="188" t="s">
        <v>428</v>
      </c>
      <c r="O13" s="5">
        <f t="shared" si="19"/>
        <v>1</v>
      </c>
      <c r="P13" s="188" t="s">
        <v>439</v>
      </c>
      <c r="Q13" s="167" t="s">
        <v>210</v>
      </c>
      <c r="R13" s="167"/>
      <c r="S13" s="5">
        <f t="shared" si="2"/>
        <v>0</v>
      </c>
      <c r="T13" s="167"/>
      <c r="U13" s="5">
        <f t="shared" si="3"/>
        <v>0</v>
      </c>
      <c r="V13" s="188" t="s">
        <v>449</v>
      </c>
      <c r="W13" s="6">
        <f t="shared" si="4"/>
        <v>3.31</v>
      </c>
      <c r="X13" s="5">
        <f t="shared" si="5"/>
        <v>1</v>
      </c>
      <c r="Y13" s="188" t="s">
        <v>461</v>
      </c>
      <c r="Z13" s="5">
        <f t="shared" si="6"/>
        <v>1</v>
      </c>
      <c r="AA13" s="188" t="s">
        <v>466</v>
      </c>
      <c r="AB13" s="5">
        <f t="shared" si="7"/>
        <v>2</v>
      </c>
      <c r="AC13" s="188" t="s">
        <v>472</v>
      </c>
      <c r="AD13" s="5">
        <f t="shared" si="20"/>
        <v>2</v>
      </c>
      <c r="AE13" s="188" t="s">
        <v>313</v>
      </c>
      <c r="AF13" s="6">
        <f t="shared" si="8"/>
        <v>3.7735849056603772E-2</v>
      </c>
      <c r="AG13" s="5">
        <f t="shared" si="9"/>
        <v>0</v>
      </c>
      <c r="AH13" s="188" t="s">
        <v>488</v>
      </c>
      <c r="AI13" s="7">
        <f t="shared" si="10"/>
        <v>1.7045454545454546</v>
      </c>
      <c r="AJ13" s="5">
        <f t="shared" si="11"/>
        <v>1</v>
      </c>
      <c r="AK13" s="188" t="s">
        <v>357</v>
      </c>
      <c r="AL13" s="7">
        <f t="shared" si="12"/>
        <v>10.125</v>
      </c>
      <c r="AM13" s="5">
        <f t="shared" si="13"/>
        <v>1</v>
      </c>
      <c r="AN13" s="107">
        <f t="shared" si="14"/>
        <v>12</v>
      </c>
      <c r="AO13" s="107">
        <f t="shared" si="15"/>
        <v>67</v>
      </c>
      <c r="AP13" s="104" t="str">
        <f t="shared" si="16"/>
        <v>нет</v>
      </c>
      <c r="AQ13" s="104" t="str">
        <f t="shared" si="17"/>
        <v>нет</v>
      </c>
      <c r="AR13" s="104" t="str">
        <f t="shared" si="18"/>
        <v>нет</v>
      </c>
    </row>
    <row r="14" spans="1:44" ht="30" customHeight="1">
      <c r="A14" s="12">
        <v>12</v>
      </c>
      <c r="B14" s="17" t="s">
        <v>58</v>
      </c>
      <c r="C14" s="188" t="s">
        <v>396</v>
      </c>
      <c r="D14" s="80">
        <v>11</v>
      </c>
      <c r="E14" s="80">
        <v>22</v>
      </c>
      <c r="F14" s="80">
        <v>124</v>
      </c>
      <c r="G14" s="168">
        <v>124</v>
      </c>
      <c r="H14" s="188" t="s">
        <v>251</v>
      </c>
      <c r="I14" s="5">
        <f t="shared" si="0"/>
        <v>1</v>
      </c>
      <c r="J14" s="188" t="s">
        <v>315</v>
      </c>
      <c r="K14" s="188" t="s">
        <v>418</v>
      </c>
      <c r="L14" s="188" t="s">
        <v>256</v>
      </c>
      <c r="M14" s="5">
        <f t="shared" si="1"/>
        <v>2</v>
      </c>
      <c r="N14" s="188" t="s">
        <v>432</v>
      </c>
      <c r="O14" s="5">
        <f t="shared" si="19"/>
        <v>1</v>
      </c>
      <c r="P14" s="188" t="s">
        <v>429</v>
      </c>
      <c r="Q14" s="167" t="s">
        <v>210</v>
      </c>
      <c r="R14" s="167"/>
      <c r="S14" s="5">
        <f t="shared" si="2"/>
        <v>0</v>
      </c>
      <c r="T14" s="167"/>
      <c r="U14" s="5">
        <f t="shared" si="3"/>
        <v>0</v>
      </c>
      <c r="V14" s="188" t="s">
        <v>453</v>
      </c>
      <c r="W14" s="6">
        <f t="shared" si="4"/>
        <v>3.45</v>
      </c>
      <c r="X14" s="5">
        <f t="shared" si="5"/>
        <v>1</v>
      </c>
      <c r="Y14" s="188" t="s">
        <v>465</v>
      </c>
      <c r="Z14" s="5">
        <f t="shared" si="6"/>
        <v>1</v>
      </c>
      <c r="AA14" s="188" t="s">
        <v>469</v>
      </c>
      <c r="AB14" s="5">
        <f t="shared" si="7"/>
        <v>2</v>
      </c>
      <c r="AC14" s="188" t="s">
        <v>391</v>
      </c>
      <c r="AD14" s="5">
        <f t="shared" si="20"/>
        <v>2</v>
      </c>
      <c r="AE14" s="188" t="s">
        <v>481</v>
      </c>
      <c r="AF14" s="6">
        <f t="shared" si="8"/>
        <v>0.26451612903225807</v>
      </c>
      <c r="AG14" s="5">
        <f t="shared" si="9"/>
        <v>0</v>
      </c>
      <c r="AH14" s="188" t="s">
        <v>299</v>
      </c>
      <c r="AI14" s="7">
        <f t="shared" si="10"/>
        <v>1.6129032258064516E-2</v>
      </c>
      <c r="AJ14" s="5">
        <f t="shared" si="11"/>
        <v>0</v>
      </c>
      <c r="AK14" s="188" t="s">
        <v>345</v>
      </c>
      <c r="AL14" s="7">
        <f t="shared" si="12"/>
        <v>7.2222222222222223</v>
      </c>
      <c r="AM14" s="5">
        <f t="shared" si="13"/>
        <v>1</v>
      </c>
      <c r="AN14" s="107">
        <f t="shared" si="14"/>
        <v>11</v>
      </c>
      <c r="AO14" s="107">
        <f t="shared" si="15"/>
        <v>61</v>
      </c>
      <c r="AP14" s="104" t="str">
        <f t="shared" si="16"/>
        <v>нет</v>
      </c>
      <c r="AQ14" s="104" t="str">
        <f t="shared" si="17"/>
        <v>нет</v>
      </c>
      <c r="AR14" s="104" t="str">
        <f t="shared" si="18"/>
        <v>нет</v>
      </c>
    </row>
    <row r="15" spans="1:44" ht="30" customHeight="1">
      <c r="A15" s="12">
        <v>2</v>
      </c>
      <c r="B15" s="17" t="s">
        <v>48</v>
      </c>
      <c r="C15" s="188" t="s">
        <v>340</v>
      </c>
      <c r="D15" s="80">
        <v>30</v>
      </c>
      <c r="E15" s="80">
        <v>119</v>
      </c>
      <c r="F15" s="80">
        <v>810</v>
      </c>
      <c r="G15" s="168">
        <v>810</v>
      </c>
      <c r="H15" s="188" t="s">
        <v>398</v>
      </c>
      <c r="I15" s="5">
        <f t="shared" si="0"/>
        <v>1</v>
      </c>
      <c r="J15" s="188" t="s">
        <v>259</v>
      </c>
      <c r="K15" s="188" t="s">
        <v>407</v>
      </c>
      <c r="L15" s="188" t="s">
        <v>254</v>
      </c>
      <c r="M15" s="5">
        <f t="shared" si="1"/>
        <v>2</v>
      </c>
      <c r="N15" s="188" t="s">
        <v>422</v>
      </c>
      <c r="O15" s="5">
        <f t="shared" si="19"/>
        <v>1</v>
      </c>
      <c r="P15" s="188" t="s">
        <v>434</v>
      </c>
      <c r="Q15" s="167" t="s">
        <v>210</v>
      </c>
      <c r="R15" s="167"/>
      <c r="S15" s="5">
        <f t="shared" si="2"/>
        <v>0</v>
      </c>
      <c r="T15" s="167"/>
      <c r="U15" s="5">
        <f t="shared" si="3"/>
        <v>0</v>
      </c>
      <c r="V15" s="188" t="s">
        <v>443</v>
      </c>
      <c r="W15" s="6">
        <f t="shared" si="4"/>
        <v>1.41</v>
      </c>
      <c r="X15" s="5">
        <f t="shared" si="5"/>
        <v>0</v>
      </c>
      <c r="Y15" s="188" t="s">
        <v>455</v>
      </c>
      <c r="Z15" s="5">
        <f t="shared" si="6"/>
        <v>0</v>
      </c>
      <c r="AA15" s="188" t="s">
        <v>340</v>
      </c>
      <c r="AB15" s="5">
        <f t="shared" si="7"/>
        <v>2</v>
      </c>
      <c r="AC15" s="188" t="s">
        <v>317</v>
      </c>
      <c r="AD15" s="5">
        <f t="shared" si="20"/>
        <v>2</v>
      </c>
      <c r="AE15" s="188" t="s">
        <v>475</v>
      </c>
      <c r="AF15" s="6">
        <f t="shared" si="8"/>
        <v>0.7883870967741935</v>
      </c>
      <c r="AG15" s="5">
        <f t="shared" si="9"/>
        <v>0</v>
      </c>
      <c r="AH15" s="188" t="s">
        <v>298</v>
      </c>
      <c r="AI15" s="7">
        <f t="shared" si="10"/>
        <v>0.24014778325123154</v>
      </c>
      <c r="AJ15" s="5">
        <f t="shared" si="11"/>
        <v>0</v>
      </c>
      <c r="AK15" s="188" t="s">
        <v>492</v>
      </c>
      <c r="AL15" s="7">
        <f t="shared" si="12"/>
        <v>9.3529411764705888</v>
      </c>
      <c r="AM15" s="5">
        <f t="shared" si="13"/>
        <v>1</v>
      </c>
      <c r="AN15" s="107">
        <f t="shared" si="14"/>
        <v>9</v>
      </c>
      <c r="AO15" s="107">
        <f t="shared" si="15"/>
        <v>50</v>
      </c>
      <c r="AP15" s="104" t="str">
        <f t="shared" si="16"/>
        <v>нет</v>
      </c>
      <c r="AQ15" s="104" t="str">
        <f t="shared" si="17"/>
        <v>нет</v>
      </c>
      <c r="AR15" s="104" t="str">
        <f t="shared" si="18"/>
        <v>нет</v>
      </c>
    </row>
    <row r="17" spans="22:41" ht="15.75" thickBot="1"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H17" s="40"/>
      <c r="AI17" s="40"/>
      <c r="AK17" s="40"/>
      <c r="AL17" s="40"/>
      <c r="AM17" s="40"/>
      <c r="AN17" s="40"/>
      <c r="AO17" s="40"/>
    </row>
    <row r="18" spans="22:41" ht="30.75" customHeight="1" thickBot="1"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H18" s="40"/>
      <c r="AI18" s="259" t="s">
        <v>129</v>
      </c>
      <c r="AJ18" s="260"/>
      <c r="AK18" s="260"/>
      <c r="AL18" s="260"/>
      <c r="AM18" s="261"/>
      <c r="AN18" s="70">
        <f>AVERAGE(AN4:AN15)</f>
        <v>13.75</v>
      </c>
      <c r="AO18" s="59">
        <f>ROUND(AN18/$AN$2*100,0)</f>
        <v>76</v>
      </c>
    </row>
    <row r="26" spans="22:41">
      <c r="Z26" t="s">
        <v>114</v>
      </c>
    </row>
  </sheetData>
  <autoFilter ref="A1:AR15">
    <sortState ref="A4:AR15">
      <sortCondition descending="1" ref="AO1:AO15"/>
    </sortState>
  </autoFilter>
  <sortState ref="A4:AR15">
    <sortCondition ref="A4"/>
  </sortState>
  <mergeCells count="1">
    <mergeCell ref="AI18:AM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R10"/>
  <sheetViews>
    <sheetView zoomScale="80" zoomScaleNormal="80" workbookViewId="0">
      <pane xSplit="2" ySplit="1" topLeftCell="V2" activePane="bottomRight" state="frozen"/>
      <selection activeCell="Y19" sqref="Y19"/>
      <selection pane="topRight" activeCell="Y19" sqref="Y19"/>
      <selection pane="bottomLeft" activeCell="Y19" sqref="Y19"/>
      <selection pane="bottomRight" activeCell="AE22" sqref="AE22"/>
    </sheetView>
  </sheetViews>
  <sheetFormatPr defaultColWidth="12.42578125" defaultRowHeight="15"/>
  <cols>
    <col min="1" max="1" width="5.7109375" customWidth="1"/>
    <col min="2" max="2" width="48.85546875" customWidth="1"/>
    <col min="3" max="3" width="21.5703125" customWidth="1"/>
    <col min="4" max="4" width="12.42578125" customWidth="1"/>
    <col min="5" max="5" width="17.28515625" customWidth="1"/>
    <col min="6" max="6" width="17.5703125" customWidth="1"/>
    <col min="7" max="7" width="12.42578125" style="72"/>
    <col min="8" max="8" width="15.28515625" customWidth="1"/>
    <col min="9" max="9" width="5.85546875" bestFit="1" customWidth="1"/>
    <col min="10" max="10" width="9.28515625" bestFit="1" customWidth="1"/>
    <col min="13" max="13" width="5.85546875" bestFit="1" customWidth="1"/>
    <col min="14" max="14" width="14.85546875" customWidth="1"/>
    <col min="15" max="15" width="13" customWidth="1"/>
    <col min="16" max="16" width="14.28515625" customWidth="1"/>
    <col min="17" max="17" width="0" style="72" hidden="1" customWidth="1"/>
    <col min="19" max="19" width="5.85546875" bestFit="1" customWidth="1"/>
    <col min="21" max="21" width="5.85546875" style="72" bestFit="1" customWidth="1"/>
    <col min="22" max="22" width="14.28515625" customWidth="1"/>
    <col min="23" max="23" width="8.28515625" bestFit="1" customWidth="1"/>
    <col min="24" max="24" width="5.85546875" bestFit="1" customWidth="1"/>
    <col min="25" max="25" width="14" customWidth="1"/>
    <col min="26" max="26" width="5.85546875" bestFit="1" customWidth="1"/>
    <col min="27" max="27" width="17" customWidth="1"/>
    <col min="28" max="28" width="5.85546875" bestFit="1" customWidth="1"/>
    <col min="29" max="29" width="14.140625" customWidth="1"/>
    <col min="30" max="30" width="5.85546875" bestFit="1" customWidth="1"/>
    <col min="32" max="33" width="5.85546875" bestFit="1" customWidth="1"/>
    <col min="35" max="35" width="7.85546875" customWidth="1"/>
    <col min="36" max="36" width="5.85546875" bestFit="1" customWidth="1"/>
    <col min="37" max="37" width="15.85546875" customWidth="1"/>
    <col min="38" max="38" width="8.28515625" bestFit="1" customWidth="1"/>
    <col min="39" max="39" width="5.85546875" bestFit="1" customWidth="1"/>
    <col min="40" max="40" width="8.28515625" bestFit="1" customWidth="1"/>
    <col min="41" max="41" width="8" customWidth="1"/>
    <col min="42" max="44" width="0" hidden="1" customWidth="1"/>
  </cols>
  <sheetData>
    <row r="1" spans="1:44" s="8" customFormat="1" ht="140.25" customHeight="1">
      <c r="A1" s="84" t="s">
        <v>0</v>
      </c>
      <c r="B1" s="106" t="s">
        <v>1</v>
      </c>
      <c r="C1" s="84" t="s">
        <v>2</v>
      </c>
      <c r="D1" s="118" t="s">
        <v>3</v>
      </c>
      <c r="E1" s="118" t="s">
        <v>145</v>
      </c>
      <c r="F1" s="118" t="s">
        <v>146</v>
      </c>
      <c r="G1" s="119" t="s">
        <v>207</v>
      </c>
      <c r="H1" s="84" t="s">
        <v>147</v>
      </c>
      <c r="I1" s="120" t="s">
        <v>4</v>
      </c>
      <c r="J1" s="84" t="s">
        <v>5</v>
      </c>
      <c r="K1" s="84" t="s">
        <v>6</v>
      </c>
      <c r="L1" s="84" t="s">
        <v>7</v>
      </c>
      <c r="M1" s="120" t="s">
        <v>8</v>
      </c>
      <c r="N1" s="84" t="s">
        <v>9</v>
      </c>
      <c r="O1" s="120" t="s">
        <v>10</v>
      </c>
      <c r="P1" s="84" t="s">
        <v>11</v>
      </c>
      <c r="Q1" s="84" t="s">
        <v>209</v>
      </c>
      <c r="R1" s="84" t="s">
        <v>170</v>
      </c>
      <c r="S1" s="120" t="s">
        <v>34</v>
      </c>
      <c r="T1" s="84" t="s">
        <v>12</v>
      </c>
      <c r="U1" s="120" t="s">
        <v>201</v>
      </c>
      <c r="V1" s="84" t="s">
        <v>13</v>
      </c>
      <c r="W1" s="121" t="s">
        <v>143</v>
      </c>
      <c r="X1" s="120" t="s">
        <v>35</v>
      </c>
      <c r="Y1" s="84" t="s">
        <v>14</v>
      </c>
      <c r="Z1" s="120" t="s">
        <v>202</v>
      </c>
      <c r="AA1" s="84" t="s">
        <v>15</v>
      </c>
      <c r="AB1" s="120" t="s">
        <v>36</v>
      </c>
      <c r="AC1" s="84" t="s">
        <v>16</v>
      </c>
      <c r="AD1" s="120" t="s">
        <v>203</v>
      </c>
      <c r="AE1" s="84" t="s">
        <v>17</v>
      </c>
      <c r="AF1" s="121" t="s">
        <v>18</v>
      </c>
      <c r="AG1" s="120" t="s">
        <v>204</v>
      </c>
      <c r="AH1" s="84" t="s">
        <v>19</v>
      </c>
      <c r="AI1" s="121" t="s">
        <v>144</v>
      </c>
      <c r="AJ1" s="120" t="s">
        <v>205</v>
      </c>
      <c r="AK1" s="84" t="s">
        <v>20</v>
      </c>
      <c r="AL1" s="121" t="s">
        <v>169</v>
      </c>
      <c r="AM1" s="120" t="s">
        <v>206</v>
      </c>
      <c r="AN1" s="122" t="s">
        <v>33</v>
      </c>
      <c r="AO1" s="122" t="s">
        <v>22</v>
      </c>
      <c r="AP1" s="102"/>
      <c r="AQ1" s="103"/>
      <c r="AR1" s="103"/>
    </row>
    <row r="2" spans="1:44" s="85" customFormat="1" ht="15" customHeight="1">
      <c r="A2" s="138"/>
      <c r="B2" s="133" t="s">
        <v>227</v>
      </c>
      <c r="C2" s="134"/>
      <c r="D2" s="134"/>
      <c r="E2" s="134"/>
      <c r="F2" s="134"/>
      <c r="G2" s="134"/>
      <c r="H2" s="134"/>
      <c r="I2" s="134">
        <v>1</v>
      </c>
      <c r="J2" s="134"/>
      <c r="K2" s="134"/>
      <c r="L2" s="134"/>
      <c r="M2" s="134">
        <v>2</v>
      </c>
      <c r="N2" s="134"/>
      <c r="O2" s="134">
        <v>1</v>
      </c>
      <c r="P2" s="134"/>
      <c r="Q2" s="134"/>
      <c r="R2" s="134"/>
      <c r="S2" s="134">
        <v>0</v>
      </c>
      <c r="T2" s="134"/>
      <c r="U2" s="134">
        <v>0</v>
      </c>
      <c r="V2" s="134"/>
      <c r="W2" s="135"/>
      <c r="X2" s="134">
        <v>1</v>
      </c>
      <c r="Y2" s="134"/>
      <c r="Z2" s="134">
        <v>1</v>
      </c>
      <c r="AA2" s="134"/>
      <c r="AB2" s="134">
        <v>2</v>
      </c>
      <c r="AC2" s="134"/>
      <c r="AD2" s="134">
        <v>2</v>
      </c>
      <c r="AE2" s="134"/>
      <c r="AF2" s="134"/>
      <c r="AG2" s="134">
        <v>3</v>
      </c>
      <c r="AH2" s="134"/>
      <c r="AI2" s="134"/>
      <c r="AJ2" s="134">
        <v>2</v>
      </c>
      <c r="AK2" s="134"/>
      <c r="AL2" s="134"/>
      <c r="AM2" s="134">
        <v>3</v>
      </c>
      <c r="AN2" s="134">
        <f>SUM(C2:AM2)</f>
        <v>18</v>
      </c>
      <c r="AO2" s="139">
        <v>100</v>
      </c>
      <c r="AP2" s="130"/>
      <c r="AQ2" s="130" t="s">
        <v>222</v>
      </c>
      <c r="AR2" s="131"/>
    </row>
    <row r="3" spans="1:44" s="85" customFormat="1" ht="15" customHeight="1">
      <c r="A3" s="140"/>
      <c r="B3" s="81" t="s">
        <v>529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7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41"/>
      <c r="AP3" s="132" t="s">
        <v>210</v>
      </c>
      <c r="AQ3" s="132" t="s">
        <v>211</v>
      </c>
      <c r="AR3" s="132" t="s">
        <v>212</v>
      </c>
    </row>
    <row r="4" spans="1:44" s="40" customFormat="1" ht="30" customHeight="1">
      <c r="A4" s="13">
        <v>3</v>
      </c>
      <c r="B4" s="17" t="s">
        <v>189</v>
      </c>
      <c r="C4" s="188" t="s">
        <v>502</v>
      </c>
      <c r="D4" s="80">
        <v>11</v>
      </c>
      <c r="E4" s="80">
        <v>19</v>
      </c>
      <c r="F4" s="80">
        <v>109</v>
      </c>
      <c r="G4" s="168">
        <v>109</v>
      </c>
      <c r="H4" s="188" t="s">
        <v>384</v>
      </c>
      <c r="I4" s="5">
        <f>IF(ABS((H4-G4)/G4)&lt;=0.1,1,0)</f>
        <v>1</v>
      </c>
      <c r="J4" s="188" t="s">
        <v>235</v>
      </c>
      <c r="K4" s="188" t="s">
        <v>411</v>
      </c>
      <c r="L4" s="188" t="s">
        <v>501</v>
      </c>
      <c r="M4" s="5">
        <f>IF(L4&gt;=90,2,IF(L4&gt;=80,1,0))</f>
        <v>2</v>
      </c>
      <c r="N4" s="188" t="s">
        <v>506</v>
      </c>
      <c r="O4" s="5">
        <f>IF(N4/D4&gt;=13,1,0)</f>
        <v>1</v>
      </c>
      <c r="P4" s="188" t="s">
        <v>508</v>
      </c>
      <c r="Q4" s="167" t="s">
        <v>210</v>
      </c>
      <c r="R4" s="167"/>
      <c r="S4" s="5">
        <f>IF(R4&gt;=90,2,IF(R4&gt;=80,1,0))</f>
        <v>0</v>
      </c>
      <c r="T4" s="167"/>
      <c r="U4" s="5">
        <f>IF(T4&gt;=90,2,IF(T4&gt;=80,1,0))</f>
        <v>0</v>
      </c>
      <c r="V4" s="190">
        <v>5807</v>
      </c>
      <c r="W4" s="6">
        <f>ROUND($V4/($H4-$E4)/13,2)</f>
        <v>4.96</v>
      </c>
      <c r="X4" s="5">
        <f>IF(V4/(H4-E4)/13&gt;=2.5,1,0)</f>
        <v>1</v>
      </c>
      <c r="Y4" s="190">
        <v>2195</v>
      </c>
      <c r="Z4" s="5">
        <f>IF(Y4/H4&gt;=6,1,0)</f>
        <v>1</v>
      </c>
      <c r="AA4" s="188" t="s">
        <v>257</v>
      </c>
      <c r="AB4" s="5">
        <f>IF(AA4&gt;=90,2,IF(AA4&gt;=80,1,0))</f>
        <v>2</v>
      </c>
      <c r="AC4" s="188" t="s">
        <v>419</v>
      </c>
      <c r="AD4" s="5">
        <f>IF(AC4&gt;=90,2,IF(AC4&gt;=80,1,0))</f>
        <v>2</v>
      </c>
      <c r="AE4" s="190" t="s">
        <v>510</v>
      </c>
      <c r="AF4" s="6">
        <f>AE4/K4</f>
        <v>3.3783783783783785</v>
      </c>
      <c r="AG4" s="5">
        <f>IF(AF4&gt;12,3,IF(AF4&gt;4,2,IF(AF4&gt;1,1,0)))</f>
        <v>1</v>
      </c>
      <c r="AH4" s="190">
        <v>1955</v>
      </c>
      <c r="AI4" s="7">
        <f>AH4/H4</f>
        <v>17.935779816513762</v>
      </c>
      <c r="AJ4" s="5">
        <f>IF(AI4&gt;=4,2,IF(AI4&gt;1,1,0))</f>
        <v>2</v>
      </c>
      <c r="AK4" s="190">
        <v>1363</v>
      </c>
      <c r="AL4" s="7">
        <f>AK4/C4</f>
        <v>56.791666666666664</v>
      </c>
      <c r="AM4" s="5">
        <f>IF(AL4&gt;23,3,IF(AL4&gt;12,2,IF(AL4&gt;4,1,0)))</f>
        <v>3</v>
      </c>
      <c r="AN4" s="107">
        <f>I4+M4+O4+S4+U4+X4+Z4+AB4+AD4+AG4+AJ4+AM4</f>
        <v>16</v>
      </c>
      <c r="AO4" s="107">
        <f>ROUND(AN4/$AN$2*100,0)</f>
        <v>89</v>
      </c>
      <c r="AP4" s="104" t="str">
        <f>IF(AND(OR($B$3="октябрь",$B$3="декабрь",$B$3="март",$B$3="май"),Q4="четверть"),"выставляются","нет")</f>
        <v>нет</v>
      </c>
      <c r="AQ4" s="104" t="str">
        <f>IF(AND(OR($B$3="ноябрь",$B$3="февраль",$B$3="май"),$Q4="триместр"),"выставляются","нет")</f>
        <v>нет</v>
      </c>
      <c r="AR4" s="104" t="str">
        <f>IF(AND(OR($B$3="декабрь",$B$3="май"),$Q4="полугодие"),"выставляются","нет")</f>
        <v>нет</v>
      </c>
    </row>
    <row r="5" spans="1:44" s="40" customFormat="1" ht="30" customHeight="1">
      <c r="A5" s="13">
        <v>1</v>
      </c>
      <c r="B5" s="17" t="s">
        <v>132</v>
      </c>
      <c r="C5" s="188" t="s">
        <v>501</v>
      </c>
      <c r="D5" s="80">
        <v>19</v>
      </c>
      <c r="E5" s="80">
        <v>67</v>
      </c>
      <c r="F5" s="80">
        <v>343</v>
      </c>
      <c r="G5" s="168">
        <v>374</v>
      </c>
      <c r="H5" s="188" t="s">
        <v>504</v>
      </c>
      <c r="I5" s="5">
        <f>IF(ABS((H5-G5)/G5)&lt;=0.1,1,0)</f>
        <v>1</v>
      </c>
      <c r="J5" s="188" t="s">
        <v>349</v>
      </c>
      <c r="K5" s="188" t="s">
        <v>334</v>
      </c>
      <c r="L5" s="188" t="s">
        <v>266</v>
      </c>
      <c r="M5" s="5">
        <f>IF(L5&gt;=90,2,IF(L5&gt;=80,1,0))</f>
        <v>2</v>
      </c>
      <c r="N5" s="188" t="s">
        <v>505</v>
      </c>
      <c r="O5" s="5">
        <f>IF(N5/D5&gt;=13,1,0)</f>
        <v>0</v>
      </c>
      <c r="P5" s="188" t="s">
        <v>507</v>
      </c>
      <c r="Q5" s="167" t="s">
        <v>210</v>
      </c>
      <c r="R5" s="167"/>
      <c r="S5" s="5">
        <f>IF(R5&gt;=90,2,IF(R5&gt;=80,1,0))</f>
        <v>0</v>
      </c>
      <c r="T5" s="167"/>
      <c r="U5" s="5">
        <f>IF(T5&gt;=90,2,IF(T5&gt;=80,1,0))</f>
        <v>0</v>
      </c>
      <c r="V5" s="190">
        <v>584</v>
      </c>
      <c r="W5" s="6">
        <f>ROUND($V5/($H5-$E5)/13,2)</f>
        <v>0.17</v>
      </c>
      <c r="X5" s="5">
        <f>IF(V5/(H5-E5)/13&gt;=2.5,1,0)</f>
        <v>0</v>
      </c>
      <c r="Y5" s="190">
        <v>628</v>
      </c>
      <c r="Z5" s="5">
        <f>IF(Y5/H5&gt;=6,1,0)</f>
        <v>0</v>
      </c>
      <c r="AA5" s="188">
        <v>4</v>
      </c>
      <c r="AB5" s="5">
        <f>IF(AA5&gt;=90,2,IF(AA5&gt;=80,1,0))</f>
        <v>0</v>
      </c>
      <c r="AC5" s="188">
        <v>2</v>
      </c>
      <c r="AD5" s="5">
        <f>IF(AC5&gt;=90,2,IF(AC5&gt;=80,1,0))</f>
        <v>0</v>
      </c>
      <c r="AE5" s="190" t="s">
        <v>509</v>
      </c>
      <c r="AF5" s="6">
        <f>AE5/K5</f>
        <v>4.5248868778280547E-3</v>
      </c>
      <c r="AG5" s="5">
        <f>IF(AF5&gt;12,3,IF(AF5&gt;4,2,IF(AF5&gt;1,1,0)))</f>
        <v>0</v>
      </c>
      <c r="AH5" s="190">
        <v>0</v>
      </c>
      <c r="AI5" s="7">
        <f>AH5/H5</f>
        <v>0</v>
      </c>
      <c r="AJ5" s="5">
        <f>IF(AI5&gt;=4,2,IF(AI5&gt;1,1,0))</f>
        <v>0</v>
      </c>
      <c r="AK5" s="190">
        <v>88</v>
      </c>
      <c r="AL5" s="7">
        <f>AK5/C5</f>
        <v>3.2592592592592591</v>
      </c>
      <c r="AM5" s="5">
        <f>IF(AL5&gt;23,3,IF(AL5&gt;12,2,IF(AL5&gt;4,1,0)))</f>
        <v>0</v>
      </c>
      <c r="AN5" s="107">
        <f>I5+M5+O5+S5+U5+X5+Z5+AB5+AD5+AG5+AJ5+AM5</f>
        <v>3</v>
      </c>
      <c r="AO5" s="107">
        <f>ROUND(AN5/$AN$2*100,0)</f>
        <v>17</v>
      </c>
      <c r="AP5" s="104" t="str">
        <f>IF(AND(OR($B$3="октябрь",$B$3="декабрь",$B$3="март",$B$3="май"),Q5="четверть"),"выставляются","нет")</f>
        <v>нет</v>
      </c>
      <c r="AQ5" s="104" t="str">
        <f>IF(AND(OR($B$3="ноябрь",$B$3="февраль",$B$3="май"),$Q5="триместр"),"выставляются","нет")</f>
        <v>нет</v>
      </c>
      <c r="AR5" s="104" t="str">
        <f>IF(AND(OR($B$3="декабрь",$B$3="май"),$Q5="полугодие"),"выставляются","нет")</f>
        <v>нет</v>
      </c>
    </row>
    <row r="6" spans="1:44" s="40" customFormat="1" ht="30" customHeight="1">
      <c r="A6" s="13">
        <v>2</v>
      </c>
      <c r="B6" s="17" t="s">
        <v>188</v>
      </c>
      <c r="C6" s="189" t="s">
        <v>558</v>
      </c>
      <c r="D6" s="80">
        <v>9</v>
      </c>
      <c r="E6" s="80">
        <v>22</v>
      </c>
      <c r="F6" s="80">
        <v>80</v>
      </c>
      <c r="G6" s="168">
        <v>81</v>
      </c>
      <c r="H6" s="188"/>
      <c r="I6" s="5">
        <f>IF(ABS((H6-G6)/G6)&lt;=0.1,1,0)</f>
        <v>0</v>
      </c>
      <c r="J6" s="188"/>
      <c r="K6" s="188"/>
      <c r="L6" s="188"/>
      <c r="M6" s="5">
        <f>IF(L6&gt;=90,2,IF(L6&gt;=80,1,0))</f>
        <v>0</v>
      </c>
      <c r="N6" s="188"/>
      <c r="O6" s="5">
        <v>0</v>
      </c>
      <c r="P6" s="188"/>
      <c r="Q6" s="167" t="s">
        <v>210</v>
      </c>
      <c r="R6" s="167"/>
      <c r="S6" s="5">
        <f>IF(R6&gt;=90,2,IF(R6&gt;=80,1,0))</f>
        <v>0</v>
      </c>
      <c r="T6" s="167"/>
      <c r="U6" s="5">
        <f>IF(T6&gt;=90,2,IF(T6&gt;=80,1,0))</f>
        <v>0</v>
      </c>
      <c r="V6" s="188"/>
      <c r="W6" s="6">
        <v>0</v>
      </c>
      <c r="X6" s="5">
        <v>0</v>
      </c>
      <c r="Y6" s="188"/>
      <c r="Z6" s="5">
        <v>0</v>
      </c>
      <c r="AA6" s="188"/>
      <c r="AB6" s="5">
        <f>IF(AA6&gt;=90,2,IF(AA6&gt;=80,1,0))</f>
        <v>0</v>
      </c>
      <c r="AC6" s="188"/>
      <c r="AD6" s="5">
        <f>IF(AC6&gt;=90,2,IF(AC6&gt;=80,1,0))</f>
        <v>0</v>
      </c>
      <c r="AE6" s="190"/>
      <c r="AF6" s="6">
        <v>0</v>
      </c>
      <c r="AG6" s="5">
        <v>0</v>
      </c>
      <c r="AH6" s="190"/>
      <c r="AI6" s="7">
        <v>0</v>
      </c>
      <c r="AJ6" s="5">
        <f>IF(AI6&gt;=4,2,IF(AI6&gt;1,1,0))</f>
        <v>0</v>
      </c>
      <c r="AK6" s="190"/>
      <c r="AL6" s="7">
        <v>0</v>
      </c>
      <c r="AM6" s="5">
        <f>IF(AL6&gt;23,3,IF(AL6&gt;12,2,IF(AL6&gt;4,1,0)))</f>
        <v>0</v>
      </c>
      <c r="AN6" s="107">
        <f>I6+M6+O6+S6+U6+X6+Z6+AB6+AD6+AG6+AJ6+AM6</f>
        <v>0</v>
      </c>
      <c r="AO6" s="107">
        <f>ROUND(AN6/$AN$2*100,0)</f>
        <v>0</v>
      </c>
      <c r="AP6" s="104" t="str">
        <f>IF(AND(OR($B$3="октябрь",$B$3="декабрь",$B$3="март",$B$3="май"),Q6="четверть"),"выставляются","нет")</f>
        <v>нет</v>
      </c>
      <c r="AQ6" s="104" t="str">
        <f>IF(AND(OR($B$3="ноябрь",$B$3="февраль",$B$3="май"),$Q6="триместр"),"выставляются","нет")</f>
        <v>нет</v>
      </c>
      <c r="AR6" s="104" t="str">
        <f>IF(AND(OR($B$3="декабрь",$B$3="май"),$Q6="полугодие"),"выставляются","нет")</f>
        <v>нет</v>
      </c>
    </row>
    <row r="7" spans="1:44" s="40" customFormat="1" ht="30" customHeight="1">
      <c r="A7" s="13">
        <v>4</v>
      </c>
      <c r="B7" s="17" t="s">
        <v>556</v>
      </c>
      <c r="C7" s="188" t="s">
        <v>559</v>
      </c>
      <c r="D7" s="80">
        <v>12</v>
      </c>
      <c r="E7" s="80">
        <v>58</v>
      </c>
      <c r="F7" s="80">
        <v>218</v>
      </c>
      <c r="G7" s="168">
        <v>201</v>
      </c>
      <c r="H7" s="188"/>
      <c r="I7" s="5">
        <f>IF(ABS((H7-G7)/G7)&lt;=0.1,1,0)</f>
        <v>0</v>
      </c>
      <c r="J7" s="188"/>
      <c r="K7" s="188"/>
      <c r="L7" s="188"/>
      <c r="M7" s="5">
        <f>IF(L7&gt;=90,2,IF(L7&gt;=80,1,0))</f>
        <v>0</v>
      </c>
      <c r="N7" s="188"/>
      <c r="O7" s="5">
        <v>0</v>
      </c>
      <c r="P7" s="188"/>
      <c r="Q7" s="167" t="s">
        <v>210</v>
      </c>
      <c r="R7" s="167"/>
      <c r="S7" s="5">
        <f>IF(R7&gt;=90,2,IF(R7&gt;=80,1,0))</f>
        <v>0</v>
      </c>
      <c r="T7" s="167"/>
      <c r="U7" s="5">
        <f>IF(T7&gt;=90,2,IF(T7&gt;=80,1,0))</f>
        <v>0</v>
      </c>
      <c r="V7" s="188"/>
      <c r="W7" s="6">
        <v>0</v>
      </c>
      <c r="X7" s="5">
        <v>0</v>
      </c>
      <c r="Y7" s="188"/>
      <c r="Z7" s="5">
        <v>0</v>
      </c>
      <c r="AA7" s="188"/>
      <c r="AB7" s="5">
        <f>IF(AA7&gt;=90,2,IF(AA7&gt;=80,1,0))</f>
        <v>0</v>
      </c>
      <c r="AC7" s="188"/>
      <c r="AD7" s="5">
        <f>IF(AC7&gt;=90,2,IF(AC7&gt;=80,1,0))</f>
        <v>0</v>
      </c>
      <c r="AE7" s="188" t="s">
        <v>479</v>
      </c>
      <c r="AF7" s="6">
        <v>0</v>
      </c>
      <c r="AG7" s="5">
        <f>IF(AF7&gt;12,3,IF(AF7&gt;4,2,IF(AF7&gt;1,1,0)))</f>
        <v>0</v>
      </c>
      <c r="AH7" s="188"/>
      <c r="AI7" s="7">
        <v>0</v>
      </c>
      <c r="AJ7" s="5">
        <f>IF(AI7&gt;=4,2,IF(AI7&gt;1,1,0))</f>
        <v>0</v>
      </c>
      <c r="AK7" s="188"/>
      <c r="AL7" s="7">
        <v>0</v>
      </c>
      <c r="AM7" s="5">
        <f>IF(AL7&gt;23,3,IF(AL7&gt;12,2,IF(AL7&gt;4,1,0)))</f>
        <v>0</v>
      </c>
      <c r="AN7" s="107">
        <f>I7+M7+O7+S7+U7+X7+Z7+AB7+AD7+AG7+AJ7+AM7</f>
        <v>0</v>
      </c>
      <c r="AO7" s="107">
        <f>ROUND(AN7/$AN$2*100,0)</f>
        <v>0</v>
      </c>
      <c r="AP7" s="104" t="str">
        <f>IF(AND(OR($B$3="октябрь",$B$3="декабрь",$B$3="март",$B$3="май"),Q7="четверть"),"выставляются","нет")</f>
        <v>нет</v>
      </c>
      <c r="AQ7" s="104" t="str">
        <f>IF(AND(OR($B$3="ноябрь",$B$3="февраль",$B$3="май"),$Q7="триместр"),"выставляются","нет")</f>
        <v>нет</v>
      </c>
      <c r="AR7" s="104" t="str">
        <f>IF(AND(OR($B$3="декабрь",$B$3="май"),$Q7="полугодие"),"выставляются","нет")</f>
        <v>нет</v>
      </c>
    </row>
    <row r="8" spans="1:44"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</row>
    <row r="9" spans="1:44" ht="19.5" thickBot="1">
      <c r="C9" s="56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</row>
    <row r="10" spans="1:44" ht="28.5" customHeight="1" thickBot="1"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259" t="s">
        <v>129</v>
      </c>
      <c r="AJ10" s="260"/>
      <c r="AK10" s="260"/>
      <c r="AL10" s="260"/>
      <c r="AM10" s="262"/>
      <c r="AN10" s="49">
        <f>AVERAGE(AN4:AN7)</f>
        <v>4.75</v>
      </c>
      <c r="AO10" s="50">
        <f>ROUND(AN10/$AN$2*100,0)</f>
        <v>26</v>
      </c>
    </row>
  </sheetData>
  <autoFilter ref="A1:AR1">
    <sortState ref="A4:AR7">
      <sortCondition descending="1" ref="AO1"/>
    </sortState>
  </autoFilter>
  <mergeCells count="1">
    <mergeCell ref="AI10:AM1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R94"/>
  <sheetViews>
    <sheetView zoomScale="80" zoomScaleNormal="80" workbookViewId="0">
      <pane xSplit="2" ySplit="1" topLeftCell="AC2" activePane="bottomRight" state="frozen"/>
      <selection activeCell="AA24" sqref="AA23:AA24"/>
      <selection pane="topRight" activeCell="AA24" sqref="AA23:AA24"/>
      <selection pane="bottomLeft" activeCell="AA24" sqref="AA23:AA24"/>
      <selection pane="bottomRight" activeCell="AT8" sqref="AT8"/>
    </sheetView>
  </sheetViews>
  <sheetFormatPr defaultColWidth="12.42578125" defaultRowHeight="15"/>
  <cols>
    <col min="1" max="1" width="5.7109375" customWidth="1"/>
    <col min="2" max="2" width="50" customWidth="1"/>
    <col min="4" max="4" width="12.42578125" customWidth="1"/>
    <col min="5" max="5" width="17.42578125" customWidth="1"/>
    <col min="6" max="6" width="16.140625" customWidth="1"/>
    <col min="7" max="7" width="12.42578125" style="72"/>
    <col min="8" max="8" width="14.42578125" customWidth="1"/>
    <col min="9" max="9" width="5.7109375" customWidth="1"/>
    <col min="10" max="10" width="6.42578125" hidden="1" customWidth="1"/>
    <col min="13" max="13" width="5.7109375" bestFit="1" customWidth="1"/>
    <col min="14" max="14" width="14.85546875" customWidth="1"/>
    <col min="15" max="15" width="5.7109375" bestFit="1" customWidth="1"/>
    <col min="17" max="17" width="0" style="72" hidden="1" customWidth="1"/>
    <col min="18" max="18" width="12.42578125" customWidth="1"/>
    <col min="19" max="19" width="5.7109375" bestFit="1" customWidth="1"/>
    <col min="20" max="20" width="12.42578125" customWidth="1"/>
    <col min="21" max="21" width="5.7109375" style="72" bestFit="1" customWidth="1"/>
    <col min="23" max="23" width="8" customWidth="1"/>
    <col min="24" max="24" width="6.28515625" customWidth="1"/>
    <col min="25" max="25" width="12" customWidth="1"/>
    <col min="26" max="26" width="5.7109375" bestFit="1" customWidth="1"/>
    <col min="27" max="27" width="14.42578125" customWidth="1"/>
    <col min="28" max="28" width="5.7109375" bestFit="1" customWidth="1"/>
    <col min="29" max="29" width="16.140625" customWidth="1"/>
    <col min="30" max="30" width="5.7109375" bestFit="1" customWidth="1"/>
    <col min="31" max="31" width="13.140625" customWidth="1"/>
    <col min="32" max="32" width="7" customWidth="1"/>
    <col min="33" max="33" width="5.7109375" bestFit="1" customWidth="1"/>
    <col min="35" max="35" width="6.7109375" customWidth="1"/>
    <col min="36" max="36" width="5.7109375" bestFit="1" customWidth="1"/>
    <col min="37" max="37" width="15.140625" customWidth="1"/>
    <col min="38" max="38" width="9.140625" customWidth="1"/>
    <col min="39" max="39" width="6.140625" customWidth="1"/>
    <col min="40" max="40" width="7.42578125" customWidth="1"/>
    <col min="41" max="41" width="8.140625" customWidth="1"/>
    <col min="42" max="44" width="0" hidden="1" customWidth="1"/>
  </cols>
  <sheetData>
    <row r="1" spans="1:44" s="8" customFormat="1" ht="140.25" customHeight="1">
      <c r="A1" s="84" t="s">
        <v>0</v>
      </c>
      <c r="B1" s="106" t="s">
        <v>1</v>
      </c>
      <c r="C1" s="84" t="s">
        <v>2</v>
      </c>
      <c r="D1" s="118" t="s">
        <v>3</v>
      </c>
      <c r="E1" s="118" t="s">
        <v>145</v>
      </c>
      <c r="F1" s="118" t="s">
        <v>146</v>
      </c>
      <c r="G1" s="119" t="s">
        <v>207</v>
      </c>
      <c r="H1" s="84" t="s">
        <v>147</v>
      </c>
      <c r="I1" s="120" t="s">
        <v>4</v>
      </c>
      <c r="J1" s="84" t="s">
        <v>5</v>
      </c>
      <c r="K1" s="84" t="s">
        <v>6</v>
      </c>
      <c r="L1" s="84" t="s">
        <v>7</v>
      </c>
      <c r="M1" s="120" t="s">
        <v>8</v>
      </c>
      <c r="N1" s="84" t="s">
        <v>9</v>
      </c>
      <c r="O1" s="120" t="s">
        <v>10</v>
      </c>
      <c r="P1" s="84" t="s">
        <v>11</v>
      </c>
      <c r="Q1" s="84" t="s">
        <v>209</v>
      </c>
      <c r="R1" s="84" t="s">
        <v>170</v>
      </c>
      <c r="S1" s="120" t="s">
        <v>34</v>
      </c>
      <c r="T1" s="84" t="s">
        <v>12</v>
      </c>
      <c r="U1" s="120" t="s">
        <v>201</v>
      </c>
      <c r="V1" s="84" t="s">
        <v>13</v>
      </c>
      <c r="W1" s="121" t="s">
        <v>143</v>
      </c>
      <c r="X1" s="120" t="s">
        <v>35</v>
      </c>
      <c r="Y1" s="84" t="s">
        <v>14</v>
      </c>
      <c r="Z1" s="120" t="s">
        <v>202</v>
      </c>
      <c r="AA1" s="84" t="s">
        <v>15</v>
      </c>
      <c r="AB1" s="120" t="s">
        <v>36</v>
      </c>
      <c r="AC1" s="84" t="s">
        <v>16</v>
      </c>
      <c r="AD1" s="120" t="s">
        <v>203</v>
      </c>
      <c r="AE1" s="84" t="s">
        <v>17</v>
      </c>
      <c r="AF1" s="121" t="s">
        <v>18</v>
      </c>
      <c r="AG1" s="120" t="s">
        <v>204</v>
      </c>
      <c r="AH1" s="84" t="s">
        <v>19</v>
      </c>
      <c r="AI1" s="121" t="s">
        <v>144</v>
      </c>
      <c r="AJ1" s="120" t="s">
        <v>205</v>
      </c>
      <c r="AK1" s="84" t="s">
        <v>20</v>
      </c>
      <c r="AL1" s="121" t="s">
        <v>169</v>
      </c>
      <c r="AM1" s="120" t="s">
        <v>206</v>
      </c>
      <c r="AN1" s="122" t="s">
        <v>33</v>
      </c>
      <c r="AO1" s="122" t="s">
        <v>22</v>
      </c>
      <c r="AP1" s="102"/>
      <c r="AQ1" s="103"/>
      <c r="AR1" s="103"/>
    </row>
    <row r="2" spans="1:44" s="85" customFormat="1" ht="15" customHeight="1">
      <c r="A2" s="138"/>
      <c r="B2" s="133" t="s">
        <v>227</v>
      </c>
      <c r="C2" s="134"/>
      <c r="D2" s="134"/>
      <c r="E2" s="134"/>
      <c r="F2" s="134"/>
      <c r="G2" s="134"/>
      <c r="H2" s="134"/>
      <c r="I2" s="134">
        <v>1</v>
      </c>
      <c r="J2" s="134"/>
      <c r="K2" s="134"/>
      <c r="L2" s="134"/>
      <c r="M2" s="134">
        <v>2</v>
      </c>
      <c r="N2" s="134"/>
      <c r="O2" s="134">
        <v>1</v>
      </c>
      <c r="P2" s="134"/>
      <c r="Q2" s="134"/>
      <c r="R2" s="134"/>
      <c r="S2" s="134">
        <v>0</v>
      </c>
      <c r="T2" s="134"/>
      <c r="U2" s="134">
        <v>0</v>
      </c>
      <c r="V2" s="134"/>
      <c r="W2" s="135"/>
      <c r="X2" s="134">
        <v>1</v>
      </c>
      <c r="Y2" s="134"/>
      <c r="Z2" s="134">
        <v>1</v>
      </c>
      <c r="AA2" s="134"/>
      <c r="AB2" s="134">
        <v>2</v>
      </c>
      <c r="AC2" s="134"/>
      <c r="AD2" s="134">
        <v>2</v>
      </c>
      <c r="AE2" s="134"/>
      <c r="AF2" s="134"/>
      <c r="AG2" s="134">
        <v>3</v>
      </c>
      <c r="AH2" s="134"/>
      <c r="AI2" s="134"/>
      <c r="AJ2" s="134">
        <v>2</v>
      </c>
      <c r="AK2" s="134"/>
      <c r="AL2" s="134"/>
      <c r="AM2" s="134">
        <v>3</v>
      </c>
      <c r="AN2" s="134">
        <f>SUM(C2:AM2)</f>
        <v>18</v>
      </c>
      <c r="AO2" s="139">
        <v>100</v>
      </c>
      <c r="AP2" s="130"/>
      <c r="AQ2" s="130" t="s">
        <v>222</v>
      </c>
      <c r="AR2" s="131"/>
    </row>
    <row r="3" spans="1:44" s="85" customFormat="1" ht="15" customHeight="1">
      <c r="A3" s="140"/>
      <c r="B3" s="81" t="s">
        <v>529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7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41"/>
      <c r="AP3" s="132" t="s">
        <v>210</v>
      </c>
      <c r="AQ3" s="132" t="s">
        <v>211</v>
      </c>
      <c r="AR3" s="132" t="s">
        <v>212</v>
      </c>
    </row>
    <row r="4" spans="1:44" ht="30" customHeight="1">
      <c r="A4" s="15">
        <v>1</v>
      </c>
      <c r="B4" s="17" t="s">
        <v>190</v>
      </c>
      <c r="C4" s="184">
        <v>39</v>
      </c>
      <c r="D4" s="79">
        <v>25</v>
      </c>
      <c r="E4" s="79">
        <v>0</v>
      </c>
      <c r="F4" s="79">
        <v>429</v>
      </c>
      <c r="G4" s="86">
        <v>429</v>
      </c>
      <c r="H4" s="184">
        <v>432</v>
      </c>
      <c r="I4" s="5">
        <f>IF(ABS((H4-G4)/G4)&lt;=0.1,1,0)</f>
        <v>1</v>
      </c>
      <c r="J4" s="184">
        <v>29</v>
      </c>
      <c r="K4" s="184">
        <v>505</v>
      </c>
      <c r="L4" s="184">
        <v>99</v>
      </c>
      <c r="M4" s="5">
        <f>IF(L4&gt;=90,2,IF(L4&gt;=80,1,0))</f>
        <v>2</v>
      </c>
      <c r="N4" s="184">
        <v>376</v>
      </c>
      <c r="O4" s="5">
        <f>IF(N4/D4&gt;=13,1,0)</f>
        <v>1</v>
      </c>
      <c r="P4" s="184">
        <v>751</v>
      </c>
      <c r="Q4" s="3" t="s">
        <v>210</v>
      </c>
      <c r="R4" s="3"/>
      <c r="S4" s="5">
        <f>IF(R4&gt;=90,2,IF(R4&gt;=80,1,0))</f>
        <v>0</v>
      </c>
      <c r="T4" s="3"/>
      <c r="U4" s="5">
        <f>IF(T4&gt;=90,2,IF(T4&gt;=80,1,0))</f>
        <v>0</v>
      </c>
      <c r="V4" s="184">
        <v>20031</v>
      </c>
      <c r="W4" s="6">
        <f>ROUND($V4/($H4-$E4)/13,2)</f>
        <v>3.57</v>
      </c>
      <c r="X4" s="5">
        <f>IF(V4/(H4-E4)/13&gt;=2.5,1,0)</f>
        <v>1</v>
      </c>
      <c r="Y4" s="184">
        <v>6950</v>
      </c>
      <c r="Z4" s="5">
        <f>IF(Y4/H4&gt;=6,1,0)</f>
        <v>1</v>
      </c>
      <c r="AA4" s="3">
        <v>82</v>
      </c>
      <c r="AB4" s="5">
        <f>IF(AA4&gt;=90,2,IF(AA4&gt;=80,1,0))</f>
        <v>1</v>
      </c>
      <c r="AC4" s="3">
        <v>49</v>
      </c>
      <c r="AD4" s="5">
        <f>IF(AC4&gt;=90,2,IF(AC4&gt;=80,1,0))</f>
        <v>0</v>
      </c>
      <c r="AE4" s="3">
        <v>3915</v>
      </c>
      <c r="AF4" s="6">
        <f>AE4/K4</f>
        <v>7.7524752475247523</v>
      </c>
      <c r="AG4" s="5">
        <f>IF(AF4&gt;12,3,IF(AF4&gt;4,2,IF(AF4&gt;1,1,0)))</f>
        <v>2</v>
      </c>
      <c r="AH4" s="3">
        <v>10264</v>
      </c>
      <c r="AI4" s="6">
        <f>AH4/H4</f>
        <v>23.75925925925926</v>
      </c>
      <c r="AJ4" s="5">
        <f>IF(AI4&gt;=4,2,IF(AI4&gt;1,1,0))</f>
        <v>2</v>
      </c>
      <c r="AK4" s="3">
        <v>1436</v>
      </c>
      <c r="AL4" s="7">
        <f>AK4/C4</f>
        <v>36.820512820512818</v>
      </c>
      <c r="AM4" s="5">
        <f>IF(AL4&gt;23,3,IF(AL4&gt;12,2,IF(AL4&gt;4,1,0)))</f>
        <v>3</v>
      </c>
      <c r="AN4" s="107">
        <f>I4+M4+O4+S4+U4+X4+Z4+AB4+AD4+AG4+AJ4+AM4</f>
        <v>14</v>
      </c>
      <c r="AO4" s="107">
        <f>ROUND(AN4/$AN$2*100,0)</f>
        <v>78</v>
      </c>
      <c r="AP4" s="104" t="str">
        <f>IF(AND(OR($B$3="октябрь",$B$3="декабрь",$B$3="март",$B$3="май"),Q4="четверть"),"выставляются","нет")</f>
        <v>нет</v>
      </c>
      <c r="AQ4" s="104" t="str">
        <f>IF(AND(OR($B$3="ноябрь",$B$3="февраль",$B$3="май"),$Q4="триместр"),"выставляются","нет")</f>
        <v>нет</v>
      </c>
      <c r="AR4" s="104" t="str">
        <f>IF(AND(OR($B$3="декабрь",$B$3="май"),$Q4="полугодие"),"выставляются","нет")</f>
        <v>нет</v>
      </c>
    </row>
    <row r="5" spans="1:44" ht="30" customHeight="1">
      <c r="A5" s="15">
        <v>3</v>
      </c>
      <c r="B5" s="17" t="s">
        <v>192</v>
      </c>
      <c r="C5" s="184" t="s">
        <v>235</v>
      </c>
      <c r="D5" s="79">
        <v>8</v>
      </c>
      <c r="E5" s="79">
        <v>5</v>
      </c>
      <c r="F5" s="79">
        <v>32</v>
      </c>
      <c r="G5" s="86">
        <v>32</v>
      </c>
      <c r="H5" s="184" t="s">
        <v>395</v>
      </c>
      <c r="I5" s="5">
        <f>IF(ABS((H5-G5)/G5)&lt;=0.1,1,0)</f>
        <v>1</v>
      </c>
      <c r="J5" s="184" t="s">
        <v>314</v>
      </c>
      <c r="K5" s="184" t="s">
        <v>514</v>
      </c>
      <c r="L5" s="184" t="s">
        <v>291</v>
      </c>
      <c r="M5" s="5">
        <f>IF(L5&gt;=90,2,IF(L5&gt;=80,1,0))</f>
        <v>2</v>
      </c>
      <c r="N5" s="184" t="s">
        <v>328</v>
      </c>
      <c r="O5" s="5">
        <f>IF(N5/D5&gt;=13,1,0)</f>
        <v>1</v>
      </c>
      <c r="P5" s="184" t="s">
        <v>520</v>
      </c>
      <c r="Q5" s="3" t="s">
        <v>210</v>
      </c>
      <c r="R5" s="3"/>
      <c r="S5" s="5">
        <f>IF(R5&gt;=90,2,IF(R5&gt;=80,1,0))</f>
        <v>0</v>
      </c>
      <c r="T5" s="3"/>
      <c r="U5" s="5">
        <f>IF(T5&gt;=90,2,IF(T5&gt;=80,1,0))</f>
        <v>0</v>
      </c>
      <c r="V5" s="184" t="s">
        <v>524</v>
      </c>
      <c r="W5" s="6">
        <f>ROUND($V5/($H5-$E5)/13,2)</f>
        <v>4.6100000000000003</v>
      </c>
      <c r="X5" s="5">
        <f>IF(V5/(H5-E5)/13&gt;=2.5,1,0)</f>
        <v>1</v>
      </c>
      <c r="Y5" s="184" t="s">
        <v>527</v>
      </c>
      <c r="Z5" s="5">
        <f>IF(Y5/H5&gt;=6,1,0)</f>
        <v>0</v>
      </c>
      <c r="AA5" s="3">
        <v>100</v>
      </c>
      <c r="AB5" s="5">
        <f>IF(AA5&gt;=90,2,IF(AA5&gt;=80,1,0))</f>
        <v>2</v>
      </c>
      <c r="AC5" s="3">
        <v>100</v>
      </c>
      <c r="AD5" s="5">
        <f>IF(AC5&gt;=90,2,IF(AC5&gt;=80,1,0))</f>
        <v>2</v>
      </c>
      <c r="AE5" s="3">
        <v>14</v>
      </c>
      <c r="AF5" s="6">
        <f>AE5/K5</f>
        <v>0.32558139534883723</v>
      </c>
      <c r="AG5" s="5">
        <f>IF(AF5&gt;12,3,IF(AF5&gt;4,2,IF(AF5&gt;1,1,0)))</f>
        <v>0</v>
      </c>
      <c r="AH5" s="3">
        <v>227</v>
      </c>
      <c r="AI5" s="6">
        <f>AH5/H5</f>
        <v>7.09375</v>
      </c>
      <c r="AJ5" s="5">
        <f>IF(AI5&gt;=4,2,IF(AI5&gt;1,1,0))</f>
        <v>2</v>
      </c>
      <c r="AK5" s="3">
        <v>143</v>
      </c>
      <c r="AL5" s="7">
        <f>AK5/C5</f>
        <v>11</v>
      </c>
      <c r="AM5" s="5">
        <f>IF(AL5&gt;23,3,IF(AL5&gt;12,2,IF(AL5&gt;4,1,0)))</f>
        <v>1</v>
      </c>
      <c r="AN5" s="107">
        <f>I5+M5+O5+S5+U5+X5+Z5+AB5+AD5+AG5+AJ5+AM5</f>
        <v>12</v>
      </c>
      <c r="AO5" s="107">
        <f>ROUND(AN5/$AN$2*100,0)</f>
        <v>67</v>
      </c>
      <c r="AP5" s="104" t="str">
        <f>IF(AND(OR($B$3="октябрь",$B$3="декабрь",$B$3="март",$B$3="май"),Q5="четверть"),"выставляются","нет")</f>
        <v>нет</v>
      </c>
      <c r="AQ5" s="104" t="str">
        <f>IF(AND(OR($B$3="ноябрь",$B$3="февраль",$B$3="май"),$Q5="триместр"),"выставляются","нет")</f>
        <v>нет</v>
      </c>
      <c r="AR5" s="104" t="str">
        <f>IF(AND(OR($B$3="декабрь",$B$3="май"),$Q5="полугодие"),"выставляются","нет")</f>
        <v>нет</v>
      </c>
    </row>
    <row r="6" spans="1:44" ht="30" customHeight="1">
      <c r="A6" s="15">
        <v>2</v>
      </c>
      <c r="B6" s="17" t="s">
        <v>32</v>
      </c>
      <c r="C6" s="184" t="s">
        <v>380</v>
      </c>
      <c r="D6" s="79">
        <v>10</v>
      </c>
      <c r="E6" s="79">
        <v>100</v>
      </c>
      <c r="F6" s="79">
        <v>251</v>
      </c>
      <c r="G6" s="86">
        <v>251</v>
      </c>
      <c r="H6" s="184" t="s">
        <v>511</v>
      </c>
      <c r="I6" s="5">
        <f>IF(ABS((H6-G6)/G6)&lt;=0.1,1,0)</f>
        <v>1</v>
      </c>
      <c r="J6" s="184" t="s">
        <v>233</v>
      </c>
      <c r="K6" s="184" t="s">
        <v>513</v>
      </c>
      <c r="L6" s="184" t="s">
        <v>256</v>
      </c>
      <c r="M6" s="5">
        <f>IF(L6&gt;=90,2,IF(L6&gt;=80,1,0))</f>
        <v>2</v>
      </c>
      <c r="N6" s="184" t="s">
        <v>517</v>
      </c>
      <c r="O6" s="39">
        <f>IF(N6/D6&gt;=9,1,0)</f>
        <v>1</v>
      </c>
      <c r="P6" s="184" t="s">
        <v>519</v>
      </c>
      <c r="Q6" s="3" t="s">
        <v>210</v>
      </c>
      <c r="R6" s="3"/>
      <c r="S6" s="5">
        <f>IF(R6&gt;=90,2,IF(R6&gt;=80,1,0))</f>
        <v>0</v>
      </c>
      <c r="T6" s="3"/>
      <c r="U6" s="5">
        <f>IF(T6&gt;=90,2,IF(T6&gt;=80,1,0))</f>
        <v>0</v>
      </c>
      <c r="V6" s="184" t="s">
        <v>523</v>
      </c>
      <c r="W6" s="6">
        <f>ROUND($V6/($H6-$E6)/13,2)</f>
        <v>2.96</v>
      </c>
      <c r="X6" s="5">
        <f>IF(V6/(H6-E6)/13&gt;=2.5,1,0)</f>
        <v>1</v>
      </c>
      <c r="Y6" s="184" t="s">
        <v>526</v>
      </c>
      <c r="Z6" s="5">
        <f>IF(Y6/H6&gt;=6,1,0)</f>
        <v>0</v>
      </c>
      <c r="AA6" s="3">
        <v>100</v>
      </c>
      <c r="AB6" s="5">
        <f>IF(AA6&gt;=90,2,IF(AA6&gt;=80,1,0))</f>
        <v>2</v>
      </c>
      <c r="AC6" s="3">
        <v>63</v>
      </c>
      <c r="AD6" s="39">
        <f>IF(AC6&gt;=70,2,IF(AC6&gt;=60,1,0))</f>
        <v>1</v>
      </c>
      <c r="AE6" s="3">
        <v>512</v>
      </c>
      <c r="AF6" s="6">
        <f>AE6/K6</f>
        <v>1.5609756097560976</v>
      </c>
      <c r="AG6" s="5">
        <f>IF(AF6&gt;12,3,IF(AF6&gt;4,2,IF(AF6&gt;1,1,0)))</f>
        <v>1</v>
      </c>
      <c r="AH6" s="3">
        <v>30</v>
      </c>
      <c r="AI6" s="6">
        <f>AH6/H6</f>
        <v>0.11952191235059761</v>
      </c>
      <c r="AJ6" s="5">
        <f>IF(AI6&gt;=4,2,IF(AI6&gt;1,1,0))</f>
        <v>0</v>
      </c>
      <c r="AK6" s="3">
        <v>168</v>
      </c>
      <c r="AL6" s="7">
        <f>AK6/C6</f>
        <v>12</v>
      </c>
      <c r="AM6" s="5">
        <f>IF(AL6&gt;23,3,IF(AL6&gt;12,2,IF(AL6&gt;4,1,0)))</f>
        <v>1</v>
      </c>
      <c r="AN6" s="107">
        <f>I6+M6+O6+S6+U6+X6+Z6+AB6+AD6+AG6+AJ6+AM6</f>
        <v>10</v>
      </c>
      <c r="AO6" s="107">
        <f>ROUND(AN6/$AN$2*100,0)</f>
        <v>56</v>
      </c>
      <c r="AP6" s="104" t="str">
        <f>IF(AND(OR($B$3="октябрь",$B$3="декабрь",$B$3="март",$B$3="май"),Q6="четверть"),"выставляются","нет")</f>
        <v>нет</v>
      </c>
      <c r="AQ6" s="104" t="str">
        <f>IF(AND(OR($B$3="ноябрь",$B$3="февраль",$B$3="май"),$Q6="триместр"),"выставляются","нет")</f>
        <v>нет</v>
      </c>
      <c r="AR6" s="104" t="str">
        <f>IF(AND(OR($B$3="декабрь",$B$3="май"),$Q6="полугодие"),"выставляются","нет")</f>
        <v>нет</v>
      </c>
    </row>
    <row r="7" spans="1:44" ht="30" customHeight="1">
      <c r="A7" s="15">
        <v>4</v>
      </c>
      <c r="B7" s="17" t="s">
        <v>191</v>
      </c>
      <c r="C7" s="184" t="s">
        <v>239</v>
      </c>
      <c r="D7" s="79">
        <v>11</v>
      </c>
      <c r="E7" s="79">
        <v>9</v>
      </c>
      <c r="F7" s="79">
        <v>56</v>
      </c>
      <c r="G7" s="86">
        <v>56</v>
      </c>
      <c r="H7" s="184" t="s">
        <v>512</v>
      </c>
      <c r="I7" s="5">
        <f>IF(ABS((H7-G7)/G7)&lt;=0.1,1,0)</f>
        <v>1</v>
      </c>
      <c r="J7" s="184" t="s">
        <v>315</v>
      </c>
      <c r="K7" s="184" t="s">
        <v>515</v>
      </c>
      <c r="L7" s="184" t="s">
        <v>286</v>
      </c>
      <c r="M7" s="5">
        <f>IF(L7&gt;=90,2,IF(L7&gt;=80,1,0))</f>
        <v>2</v>
      </c>
      <c r="N7" s="184" t="s">
        <v>518</v>
      </c>
      <c r="O7" s="5">
        <f>IF(N7/D7&gt;=13,1,0)</f>
        <v>1</v>
      </c>
      <c r="P7" s="184" t="s">
        <v>521</v>
      </c>
      <c r="Q7" s="3" t="s">
        <v>210</v>
      </c>
      <c r="R7" s="3"/>
      <c r="S7" s="5">
        <f>IF(R7&gt;=90,2,IF(R7&gt;=80,1,0))</f>
        <v>0</v>
      </c>
      <c r="T7" s="3"/>
      <c r="U7" s="5">
        <f>IF(T7&gt;=90,2,IF(T7&gt;=80,1,0))</f>
        <v>0</v>
      </c>
      <c r="V7" s="184" t="s">
        <v>525</v>
      </c>
      <c r="W7" s="6">
        <f>ROUND($V7/($H7-$E7)/13,2)</f>
        <v>2.75</v>
      </c>
      <c r="X7" s="5">
        <f>IF(V7/(H7-E7)/13&gt;=2.5,1,0)</f>
        <v>1</v>
      </c>
      <c r="Y7" s="184" t="s">
        <v>528</v>
      </c>
      <c r="Z7" s="5">
        <f>IF(Y7/H7&gt;=6,1,0)</f>
        <v>1</v>
      </c>
      <c r="AA7" s="3">
        <v>77</v>
      </c>
      <c r="AB7" s="5">
        <f>IF(AA7&gt;=90,2,IF(AA7&gt;=80,1,0))</f>
        <v>0</v>
      </c>
      <c r="AC7" s="3">
        <v>78</v>
      </c>
      <c r="AD7" s="5">
        <f>IF(AC7&gt;=90,2,IF(AC7&gt;=80,1,0))</f>
        <v>0</v>
      </c>
      <c r="AE7" s="3">
        <v>74</v>
      </c>
      <c r="AF7" s="6">
        <f>AE7/K7</f>
        <v>1.2758620689655173</v>
      </c>
      <c r="AG7" s="5">
        <f>IF(AF7&gt;12,3,IF(AF7&gt;4,2,IF(AF7&gt;1,1,0)))</f>
        <v>1</v>
      </c>
      <c r="AH7" s="3">
        <v>180</v>
      </c>
      <c r="AI7" s="6">
        <f>AH7/H7</f>
        <v>3.2142857142857144</v>
      </c>
      <c r="AJ7" s="5">
        <f>IF(AI7&gt;=4,2,IF(AI7&gt;1,1,0))</f>
        <v>1</v>
      </c>
      <c r="AK7" s="3">
        <v>353</v>
      </c>
      <c r="AL7" s="7">
        <f>AK7/C7</f>
        <v>20.764705882352942</v>
      </c>
      <c r="AM7" s="5">
        <f>IF(AL7&gt;23,3,IF(AL7&gt;12,2,IF(AL7&gt;4,1,0)))</f>
        <v>2</v>
      </c>
      <c r="AN7" s="107">
        <f>I7+M7+O7+S7+U7+X7+Z7+AB7+AD7+AG7+AJ7+AM7</f>
        <v>10</v>
      </c>
      <c r="AO7" s="107">
        <f>ROUND(AN7/$AN$2*100,0)</f>
        <v>56</v>
      </c>
      <c r="AP7" s="104" t="str">
        <f>IF(AND(OR($B$3="октябрь",$B$3="декабрь",$B$3="март",$B$3="май"),Q7="четверть"),"выставляются","нет")</f>
        <v>нет</v>
      </c>
      <c r="AQ7" s="104" t="str">
        <f>IF(AND(OR($B$3="ноябрь",$B$3="февраль",$B$3="май"),$Q7="триместр"),"выставляются","нет")</f>
        <v>нет</v>
      </c>
      <c r="AR7" s="104" t="str">
        <f>IF(AND(OR($B$3="декабрь",$B$3="май"),$Q7="полугодие"),"выставляются","нет")</f>
        <v>нет</v>
      </c>
    </row>
    <row r="8" spans="1:44" ht="30" customHeight="1">
      <c r="A8" s="15">
        <v>5</v>
      </c>
      <c r="B8" s="17" t="s">
        <v>193</v>
      </c>
      <c r="C8" s="184" t="s">
        <v>478</v>
      </c>
      <c r="D8" s="79">
        <v>2</v>
      </c>
      <c r="E8" s="79">
        <v>1</v>
      </c>
      <c r="F8" s="79">
        <v>4</v>
      </c>
      <c r="G8" s="86">
        <v>4</v>
      </c>
      <c r="H8" s="184" t="s">
        <v>240</v>
      </c>
      <c r="I8" s="5">
        <f>IF(ABS((H8-G8)/G8)&lt;=0.1,1,0)</f>
        <v>1</v>
      </c>
      <c r="J8" s="184" t="s">
        <v>299</v>
      </c>
      <c r="K8" s="184" t="s">
        <v>516</v>
      </c>
      <c r="L8" s="184" t="s">
        <v>256</v>
      </c>
      <c r="M8" s="5">
        <f>IF(L8&gt;=90,2,IF(L8&gt;=80,1,0))</f>
        <v>2</v>
      </c>
      <c r="N8" s="184" t="s">
        <v>266</v>
      </c>
      <c r="O8" s="39">
        <f>IF(N8/D8&gt;=9,1,0)</f>
        <v>1</v>
      </c>
      <c r="P8" s="184" t="s">
        <v>522</v>
      </c>
      <c r="Q8" s="3" t="s">
        <v>210</v>
      </c>
      <c r="R8" s="3"/>
      <c r="S8" s="5">
        <f>IF(R8&gt;=90,2,IF(R8&gt;=80,1,0))</f>
        <v>0</v>
      </c>
      <c r="T8" s="3"/>
      <c r="U8" s="5">
        <f>IF(T8&gt;=90,2,IF(T8&gt;=80,1,0))</f>
        <v>0</v>
      </c>
      <c r="V8" s="184">
        <v>4</v>
      </c>
      <c r="W8" s="6">
        <f>ROUND($V8/($H8-$E8)/13,2)</f>
        <v>0.1</v>
      </c>
      <c r="X8" s="5">
        <f>IF(V8/(H8-E8)/13&gt;=2.5,1,0)</f>
        <v>0</v>
      </c>
      <c r="Y8" s="184" t="s">
        <v>273</v>
      </c>
      <c r="Z8" s="5">
        <f>IF(Y8/H8&gt;=6,1,0)</f>
        <v>0</v>
      </c>
      <c r="AA8" s="3">
        <v>53</v>
      </c>
      <c r="AB8" s="5">
        <f>IF(AA8&gt;=90,2,IF(AA8&gt;=80,1,0))</f>
        <v>0</v>
      </c>
      <c r="AC8" s="3">
        <v>64</v>
      </c>
      <c r="AD8" s="39">
        <f>IF(AC8&gt;=70,2,IF(AC8&gt;=60,1,0))</f>
        <v>1</v>
      </c>
      <c r="AE8" s="3">
        <v>3</v>
      </c>
      <c r="AF8" s="6">
        <f>AE8/K8</f>
        <v>0.6</v>
      </c>
      <c r="AG8" s="5">
        <f>IF(AF8&gt;12,3,IF(AF8&gt;4,2,IF(AF8&gt;1,1,0)))</f>
        <v>0</v>
      </c>
      <c r="AH8" s="3">
        <v>3</v>
      </c>
      <c r="AI8" s="6">
        <f>AH8/H8</f>
        <v>0.75</v>
      </c>
      <c r="AJ8" s="5">
        <f>IF(AI8&gt;=4,2,IF(AI8&gt;1,1,0))</f>
        <v>0</v>
      </c>
      <c r="AK8" s="3">
        <v>30</v>
      </c>
      <c r="AL8" s="7">
        <f>AK8/C8</f>
        <v>4.2857142857142856</v>
      </c>
      <c r="AM8" s="5">
        <f>IF(AL8&gt;23,3,IF(AL8&gt;12,2,IF(AL8&gt;4,1,0)))</f>
        <v>1</v>
      </c>
      <c r="AN8" s="107">
        <f>I8+M8+O8+S8+U8+X8+Z8+AB8+AD8+AG8+AJ8+AM8</f>
        <v>6</v>
      </c>
      <c r="AO8" s="107">
        <f>ROUND(AN8/$AN$2*100,0)</f>
        <v>33</v>
      </c>
      <c r="AP8" s="104" t="str">
        <f>IF(AND(OR($B$3="октябрь",$B$3="декабрь",$B$3="март",$B$3="май"),Q8="четверть"),"выставляются","нет")</f>
        <v>нет</v>
      </c>
      <c r="AQ8" s="104" t="str">
        <f>IF(AND(OR($B$3="ноябрь",$B$3="февраль",$B$3="май"),$Q8="триместр"),"выставляются","нет")</f>
        <v>нет</v>
      </c>
      <c r="AR8" s="104" t="str">
        <f>IF(AND(OR($B$3="декабрь",$B$3="май"),$Q8="полугодие"),"выставляются","нет")</f>
        <v>нет</v>
      </c>
    </row>
    <row r="9" spans="1:44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T9" s="14"/>
      <c r="U9" s="14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</row>
    <row r="10" spans="1:44" ht="15.75" thickBo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T10" s="14"/>
      <c r="U10" s="14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</row>
    <row r="11" spans="1:44" ht="16.5" thickBo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T11" s="14"/>
      <c r="U11" s="14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259" t="s">
        <v>129</v>
      </c>
      <c r="AJ11" s="260"/>
      <c r="AK11" s="260"/>
      <c r="AL11" s="260"/>
      <c r="AM11" s="262"/>
      <c r="AN11" s="60">
        <f>AVERAGE(AN4:AN8)</f>
        <v>10.4</v>
      </c>
      <c r="AO11" s="59">
        <f>ROUND(AN11/$AN$2*100,0)</f>
        <v>58</v>
      </c>
    </row>
    <row r="12" spans="1:44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44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44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44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44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1:19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1:19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1:19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19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  <row r="27" spans="1:19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</row>
    <row r="28" spans="1:19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</row>
    <row r="29" spans="1:19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  <row r="30" spans="1:19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</row>
    <row r="31" spans="1:19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</row>
    <row r="32" spans="1:19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</row>
    <row r="33" spans="1:19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4" spans="1:19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</row>
    <row r="35" spans="1:19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</row>
    <row r="36" spans="1:19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</row>
    <row r="37" spans="1:19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</row>
    <row r="38" spans="1:19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1:19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spans="1:19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</row>
    <row r="41" spans="1:19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1:19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</row>
    <row r="43" spans="1:19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</row>
    <row r="44" spans="1:19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</row>
    <row r="45" spans="1:19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</row>
    <row r="46" spans="1:19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</row>
    <row r="47" spans="1:19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</row>
    <row r="48" spans="1:19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1:19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</row>
    <row r="50" spans="1:19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</row>
    <row r="51" spans="1:19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</row>
    <row r="52" spans="1:19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</row>
    <row r="53" spans="1:19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</row>
    <row r="54" spans="1:19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</row>
    <row r="55" spans="1:19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</row>
    <row r="56" spans="1:19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</row>
    <row r="57" spans="1:19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</row>
    <row r="58" spans="1:19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</row>
    <row r="59" spans="1:19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</row>
    <row r="60" spans="1:19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</row>
    <row r="61" spans="1:19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</row>
    <row r="62" spans="1:19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</row>
    <row r="63" spans="1:19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</row>
    <row r="64" spans="1:19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</row>
    <row r="65" spans="1:19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</row>
    <row r="66" spans="1:19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</row>
    <row r="67" spans="1:19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</row>
    <row r="68" spans="1:19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</row>
    <row r="69" spans="1:19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</row>
    <row r="70" spans="1:19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</row>
    <row r="71" spans="1:19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</row>
    <row r="72" spans="1:19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</row>
    <row r="73" spans="1:19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</row>
    <row r="74" spans="1:19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</row>
    <row r="75" spans="1:19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</row>
    <row r="76" spans="1:19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</row>
    <row r="77" spans="1:19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</row>
    <row r="78" spans="1:19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</row>
    <row r="79" spans="1:19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</row>
    <row r="80" spans="1:19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</row>
    <row r="81" spans="1:19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</row>
    <row r="82" spans="1:19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</row>
    <row r="83" spans="1:19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</row>
    <row r="84" spans="1:19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</row>
    <row r="85" spans="1:19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</row>
    <row r="86" spans="1:19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</row>
    <row r="87" spans="1:19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</row>
    <row r="88" spans="1:19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</row>
    <row r="89" spans="1:19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</row>
    <row r="90" spans="1:19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</row>
    <row r="91" spans="1:19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</row>
    <row r="92" spans="1:19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</row>
    <row r="93" spans="1:19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</row>
    <row r="94" spans="1:19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</row>
  </sheetData>
  <autoFilter ref="A1:AR8">
    <sortState ref="A4:AR8">
      <sortCondition descending="1" ref="AO1:AO8"/>
    </sortState>
  </autoFilter>
  <sortState ref="A4:AR8">
    <sortCondition ref="A4"/>
  </sortState>
  <mergeCells count="1">
    <mergeCell ref="AI11:AM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R158"/>
  <sheetViews>
    <sheetView zoomScale="80" zoomScaleNormal="80" workbookViewId="0">
      <pane xSplit="2" ySplit="1" topLeftCell="AC2" activePane="bottomRight" state="frozen"/>
      <selection activeCell="AA24" sqref="AA23:AA24"/>
      <selection pane="topRight" activeCell="AA24" sqref="AA23:AA24"/>
      <selection pane="bottomLeft" activeCell="AA24" sqref="AA23:AA24"/>
      <selection pane="bottomRight" activeCell="AU24" sqref="AU24"/>
    </sheetView>
  </sheetViews>
  <sheetFormatPr defaultColWidth="8.85546875" defaultRowHeight="15"/>
  <cols>
    <col min="1" max="1" width="7.140625" customWidth="1"/>
    <col min="2" max="2" width="52.28515625" customWidth="1"/>
    <col min="3" max="3" width="13.42578125" customWidth="1"/>
    <col min="4" max="5" width="12.140625" bestFit="1" customWidth="1"/>
    <col min="6" max="6" width="11.42578125" bestFit="1" customWidth="1"/>
    <col min="7" max="7" width="11.42578125" style="72" customWidth="1"/>
    <col min="8" max="8" width="14.85546875" customWidth="1"/>
    <col min="9" max="9" width="6" bestFit="1" customWidth="1"/>
    <col min="10" max="10" width="6.28515625" hidden="1" customWidth="1"/>
    <col min="11" max="11" width="11.140625" bestFit="1" customWidth="1"/>
    <col min="12" max="12" width="13.7109375" bestFit="1" customWidth="1"/>
    <col min="13" max="13" width="6" bestFit="1" customWidth="1"/>
    <col min="14" max="14" width="11.42578125" bestFit="1" customWidth="1"/>
    <col min="15" max="15" width="6" bestFit="1" customWidth="1"/>
    <col min="16" max="16" width="14.42578125" bestFit="1" customWidth="1"/>
    <col min="17" max="17" width="14.42578125" style="72" hidden="1" customWidth="1"/>
    <col min="18" max="18" width="14.7109375" customWidth="1"/>
    <col min="19" max="19" width="6" bestFit="1" customWidth="1"/>
    <col min="20" max="20" width="12.28515625" customWidth="1"/>
    <col min="21" max="21" width="5.7109375" style="72" bestFit="1" customWidth="1"/>
    <col min="22" max="22" width="12.85546875" customWidth="1"/>
    <col min="23" max="23" width="8.42578125" bestFit="1" customWidth="1"/>
    <col min="24" max="24" width="6" bestFit="1" customWidth="1"/>
    <col min="25" max="25" width="13.85546875" customWidth="1"/>
    <col min="26" max="26" width="6" bestFit="1" customWidth="1"/>
    <col min="27" max="27" width="16" customWidth="1"/>
    <col min="28" max="28" width="6" bestFit="1" customWidth="1"/>
    <col min="29" max="29" width="14.42578125" customWidth="1"/>
    <col min="30" max="30" width="6" bestFit="1" customWidth="1"/>
    <col min="31" max="31" width="12.140625" bestFit="1" customWidth="1"/>
    <col min="32" max="32" width="8" customWidth="1"/>
    <col min="33" max="33" width="6" bestFit="1" customWidth="1"/>
    <col min="34" max="34" width="13" customWidth="1"/>
    <col min="35" max="35" width="7.85546875" customWidth="1"/>
    <col min="36" max="36" width="6" bestFit="1" customWidth="1"/>
    <col min="37" max="37" width="16.42578125" customWidth="1"/>
    <col min="38" max="38" width="8.28515625" customWidth="1"/>
    <col min="39" max="39" width="8.140625" customWidth="1"/>
    <col min="40" max="40" width="7.85546875" customWidth="1"/>
    <col min="41" max="41" width="8.42578125" customWidth="1"/>
    <col min="42" max="44" width="0" hidden="1" customWidth="1"/>
  </cols>
  <sheetData>
    <row r="1" spans="1:44" s="8" customFormat="1" ht="140.25" customHeight="1">
      <c r="A1" s="84" t="s">
        <v>0</v>
      </c>
      <c r="B1" s="106" t="s">
        <v>1</v>
      </c>
      <c r="C1" s="84" t="s">
        <v>2</v>
      </c>
      <c r="D1" s="118" t="s">
        <v>3</v>
      </c>
      <c r="E1" s="118" t="s">
        <v>145</v>
      </c>
      <c r="F1" s="118" t="s">
        <v>146</v>
      </c>
      <c r="G1" s="119" t="s">
        <v>207</v>
      </c>
      <c r="H1" s="84" t="s">
        <v>147</v>
      </c>
      <c r="I1" s="120" t="s">
        <v>4</v>
      </c>
      <c r="J1" s="84" t="s">
        <v>5</v>
      </c>
      <c r="K1" s="84" t="s">
        <v>6</v>
      </c>
      <c r="L1" s="84" t="s">
        <v>7</v>
      </c>
      <c r="M1" s="120" t="s">
        <v>8</v>
      </c>
      <c r="N1" s="84" t="s">
        <v>9</v>
      </c>
      <c r="O1" s="120" t="s">
        <v>10</v>
      </c>
      <c r="P1" s="84" t="s">
        <v>11</v>
      </c>
      <c r="Q1" s="84" t="s">
        <v>209</v>
      </c>
      <c r="R1" s="84" t="s">
        <v>170</v>
      </c>
      <c r="S1" s="120" t="s">
        <v>34</v>
      </c>
      <c r="T1" s="84" t="s">
        <v>12</v>
      </c>
      <c r="U1" s="120" t="s">
        <v>201</v>
      </c>
      <c r="V1" s="84" t="s">
        <v>13</v>
      </c>
      <c r="W1" s="121" t="s">
        <v>143</v>
      </c>
      <c r="X1" s="120" t="s">
        <v>35</v>
      </c>
      <c r="Y1" s="84" t="s">
        <v>14</v>
      </c>
      <c r="Z1" s="120" t="s">
        <v>202</v>
      </c>
      <c r="AA1" s="84" t="s">
        <v>15</v>
      </c>
      <c r="AB1" s="120" t="s">
        <v>36</v>
      </c>
      <c r="AC1" s="84" t="s">
        <v>16</v>
      </c>
      <c r="AD1" s="120" t="s">
        <v>203</v>
      </c>
      <c r="AE1" s="84" t="s">
        <v>17</v>
      </c>
      <c r="AF1" s="121" t="s">
        <v>18</v>
      </c>
      <c r="AG1" s="120" t="s">
        <v>204</v>
      </c>
      <c r="AH1" s="84" t="s">
        <v>19</v>
      </c>
      <c r="AI1" s="121" t="s">
        <v>144</v>
      </c>
      <c r="AJ1" s="120" t="s">
        <v>205</v>
      </c>
      <c r="AK1" s="84" t="s">
        <v>20</v>
      </c>
      <c r="AL1" s="121" t="s">
        <v>169</v>
      </c>
      <c r="AM1" s="120" t="s">
        <v>206</v>
      </c>
      <c r="AN1" s="122" t="s">
        <v>33</v>
      </c>
      <c r="AO1" s="122" t="s">
        <v>22</v>
      </c>
      <c r="AP1" s="102"/>
      <c r="AQ1" s="103"/>
      <c r="AR1" s="103"/>
    </row>
    <row r="2" spans="1:44" s="85" customFormat="1" ht="15" customHeight="1">
      <c r="A2" s="138"/>
      <c r="B2" s="133" t="s">
        <v>227</v>
      </c>
      <c r="C2" s="134"/>
      <c r="D2" s="134"/>
      <c r="E2" s="134"/>
      <c r="F2" s="134"/>
      <c r="G2" s="134"/>
      <c r="H2" s="134"/>
      <c r="I2" s="134">
        <v>1</v>
      </c>
      <c r="J2" s="134"/>
      <c r="K2" s="134"/>
      <c r="L2" s="134"/>
      <c r="M2" s="134">
        <v>2</v>
      </c>
      <c r="N2" s="134"/>
      <c r="O2" s="134">
        <v>1</v>
      </c>
      <c r="P2" s="134"/>
      <c r="Q2" s="134"/>
      <c r="R2" s="134"/>
      <c r="S2" s="134">
        <v>0</v>
      </c>
      <c r="T2" s="134"/>
      <c r="U2" s="134">
        <v>0</v>
      </c>
      <c r="V2" s="134"/>
      <c r="W2" s="135"/>
      <c r="X2" s="134">
        <v>1</v>
      </c>
      <c r="Y2" s="134"/>
      <c r="Z2" s="134">
        <v>1</v>
      </c>
      <c r="AA2" s="134"/>
      <c r="AB2" s="134">
        <v>2</v>
      </c>
      <c r="AC2" s="134"/>
      <c r="AD2" s="134">
        <v>2</v>
      </c>
      <c r="AE2" s="134"/>
      <c r="AF2" s="134"/>
      <c r="AG2" s="134">
        <v>3</v>
      </c>
      <c r="AH2" s="134"/>
      <c r="AI2" s="134"/>
      <c r="AJ2" s="134">
        <v>2</v>
      </c>
      <c r="AK2" s="134"/>
      <c r="AL2" s="134"/>
      <c r="AM2" s="134">
        <v>3</v>
      </c>
      <c r="AN2" s="134">
        <f>SUM(C2:AM2)</f>
        <v>18</v>
      </c>
      <c r="AO2" s="139">
        <v>100</v>
      </c>
      <c r="AP2" s="130"/>
      <c r="AQ2" s="130" t="s">
        <v>222</v>
      </c>
      <c r="AR2" s="131"/>
    </row>
    <row r="3" spans="1:44" s="85" customFormat="1" ht="15" customHeight="1">
      <c r="A3" s="140"/>
      <c r="B3" s="81" t="s">
        <v>529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7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41"/>
      <c r="AP3" s="132" t="s">
        <v>210</v>
      </c>
      <c r="AQ3" s="132" t="s">
        <v>211</v>
      </c>
      <c r="AR3" s="132" t="s">
        <v>212</v>
      </c>
    </row>
    <row r="4" spans="1:44" ht="30" customHeight="1">
      <c r="A4" s="16">
        <v>1</v>
      </c>
      <c r="B4" s="17" t="s">
        <v>194</v>
      </c>
      <c r="C4" s="184">
        <v>59</v>
      </c>
      <c r="D4" s="79">
        <v>30</v>
      </c>
      <c r="E4" s="79">
        <v>155</v>
      </c>
      <c r="F4" s="4">
        <v>743</v>
      </c>
      <c r="G4" s="86">
        <v>743</v>
      </c>
      <c r="H4" s="184">
        <v>745</v>
      </c>
      <c r="I4" s="5">
        <f>IF(ABS((H4-G4)/G4)&lt;=0.1,1,0)</f>
        <v>1</v>
      </c>
      <c r="J4" s="184">
        <v>30</v>
      </c>
      <c r="K4" s="184">
        <v>716</v>
      </c>
      <c r="L4" s="184">
        <v>98</v>
      </c>
      <c r="M4" s="5">
        <f>IF(L4&gt;=90,2,IF(L4&gt;=80,1,0))</f>
        <v>2</v>
      </c>
      <c r="N4" s="184">
        <v>482</v>
      </c>
      <c r="O4" s="5">
        <f>IF(N4/D4&gt;=13,1,0)</f>
        <v>1</v>
      </c>
      <c r="P4" s="184">
        <v>803</v>
      </c>
      <c r="Q4" s="145" t="s">
        <v>210</v>
      </c>
      <c r="R4" s="3"/>
      <c r="S4" s="5">
        <f>IF(R4&gt;=90,2,IF(R4&gt;=80,1,0))</f>
        <v>0</v>
      </c>
      <c r="T4" s="3"/>
      <c r="U4" s="5">
        <f>IF(T4&gt;=90,2,IF(T4&gt;=80,1,0))</f>
        <v>0</v>
      </c>
      <c r="V4" s="184">
        <v>28349</v>
      </c>
      <c r="W4" s="6">
        <f>ROUND($V4/($H4-$E4)/13,2)</f>
        <v>3.7</v>
      </c>
      <c r="X4" s="5">
        <f>IF(V4/(H4-E4)/13&gt;=2.5,1,0)</f>
        <v>1</v>
      </c>
      <c r="Y4" s="184">
        <v>10201</v>
      </c>
      <c r="Z4" s="5">
        <f>IF(Y4/H4&gt;=6,1,0)</f>
        <v>1</v>
      </c>
      <c r="AA4" s="184">
        <v>100</v>
      </c>
      <c r="AB4" s="5">
        <f>IF(AA4&gt;=90,2,IF(AA4&gt;=80,1,0))</f>
        <v>2</v>
      </c>
      <c r="AC4" s="184">
        <v>100</v>
      </c>
      <c r="AD4" s="5">
        <f>IF(AC4&gt;=90,2,IF(AC4&gt;=80,1,0))</f>
        <v>2</v>
      </c>
      <c r="AE4" s="184">
        <v>6827</v>
      </c>
      <c r="AF4" s="6">
        <f>AE4/K4</f>
        <v>9.5349162011173192</v>
      </c>
      <c r="AG4" s="5">
        <f>IF(AF4&gt;12,3,IF(AF4&gt;4,2,IF(AF4&gt;1,1,0)))</f>
        <v>2</v>
      </c>
      <c r="AH4" s="184">
        <v>10842</v>
      </c>
      <c r="AI4" s="7">
        <f>AH4/H4</f>
        <v>14.553020134228188</v>
      </c>
      <c r="AJ4" s="5">
        <f>IF(AI4&gt;=4,2,IF(AI4&gt;1,1,0))</f>
        <v>2</v>
      </c>
      <c r="AK4" s="184">
        <v>2680</v>
      </c>
      <c r="AL4" s="7">
        <f>AK4/C4</f>
        <v>45.423728813559322</v>
      </c>
      <c r="AM4" s="5">
        <f>IF(AL4&gt;23,3,IF(AL4&gt;12,2,IF(AL4&gt;4,1,0)))</f>
        <v>3</v>
      </c>
      <c r="AN4" s="107">
        <f>I4+M4+O4+S4+U4+X4+Z4+AB4+AD4+AG4+AJ4+AM4</f>
        <v>17</v>
      </c>
      <c r="AO4" s="107">
        <f>ROUND(AN4/$AN$2*100,0)</f>
        <v>94</v>
      </c>
      <c r="AP4" s="104" t="str">
        <f>IF(AND(OR($B$3="октябрь",$B$3="декабрь",$B$3="март",$B$3="май"),Q4="четверть"),"выставляются","нет")</f>
        <v>нет</v>
      </c>
      <c r="AQ4" s="104" t="str">
        <f>IF(AND(OR($B$3="ноябрь",$B$3="февраль",$B$3="май"),$Q4="триместр"),"выставляются","нет")</f>
        <v>нет</v>
      </c>
      <c r="AR4" s="104" t="str">
        <f>IF(AND(OR($B$3="декабрь",$B$3="май"),$Q4="полугодие"),"выставляются","нет")</f>
        <v>нет</v>
      </c>
    </row>
    <row r="5" spans="1:44" ht="30" customHeight="1">
      <c r="A5" s="16">
        <v>2</v>
      </c>
      <c r="B5" s="17" t="s">
        <v>195</v>
      </c>
      <c r="C5" s="184">
        <v>60</v>
      </c>
      <c r="D5" s="79">
        <v>32</v>
      </c>
      <c r="E5" s="79">
        <v>127</v>
      </c>
      <c r="F5" s="4">
        <v>605</v>
      </c>
      <c r="G5" s="86">
        <v>605</v>
      </c>
      <c r="H5" s="184">
        <v>607</v>
      </c>
      <c r="I5" s="5">
        <f>IF(ABS((H5-G5)/G5)&lt;=0.1,1,0)</f>
        <v>1</v>
      </c>
      <c r="J5" s="184">
        <v>29</v>
      </c>
      <c r="K5" s="184">
        <v>591</v>
      </c>
      <c r="L5" s="184">
        <v>100</v>
      </c>
      <c r="M5" s="5">
        <f>IF(L5&gt;=90,2,IF(L5&gt;=80,1,0))</f>
        <v>2</v>
      </c>
      <c r="N5" s="184">
        <v>467</v>
      </c>
      <c r="O5" s="5">
        <f>IF(N5/D5&gt;=13,1,0)</f>
        <v>1</v>
      </c>
      <c r="P5" s="184">
        <v>810</v>
      </c>
      <c r="Q5" s="145" t="s">
        <v>210</v>
      </c>
      <c r="R5" s="3"/>
      <c r="S5" s="5">
        <f>IF(R5&gt;=90,2,IF(R5&gt;=80,1,0))</f>
        <v>0</v>
      </c>
      <c r="T5" s="3"/>
      <c r="U5" s="5">
        <f>IF(T5&gt;=90,2,IF(T5&gt;=80,1,0))</f>
        <v>0</v>
      </c>
      <c r="V5" s="184">
        <v>22756</v>
      </c>
      <c r="W5" s="6">
        <f>ROUND($V5/($H5-$E5)/13,2)</f>
        <v>3.65</v>
      </c>
      <c r="X5" s="5">
        <f>IF(V5/(H5-E5)/13&gt;=2.5,1,0)</f>
        <v>1</v>
      </c>
      <c r="Y5" s="184">
        <v>10535</v>
      </c>
      <c r="Z5" s="5">
        <f>IF(Y5/H5&gt;=6,1,0)</f>
        <v>1</v>
      </c>
      <c r="AA5" s="184">
        <v>99</v>
      </c>
      <c r="AB5" s="5">
        <f>IF(AA5&gt;=90,2,IF(AA5&gt;=80,1,0))</f>
        <v>2</v>
      </c>
      <c r="AC5" s="184">
        <v>100</v>
      </c>
      <c r="AD5" s="5">
        <f>IF(AC5&gt;=90,2,IF(AC5&gt;=80,1,0))</f>
        <v>2</v>
      </c>
      <c r="AE5" s="184">
        <v>3664</v>
      </c>
      <c r="AF5" s="6">
        <f>AE5/K5</f>
        <v>6.1996615905245349</v>
      </c>
      <c r="AG5" s="5">
        <f>IF(AF5&gt;12,3,IF(AF5&gt;4,2,IF(AF5&gt;1,1,0)))</f>
        <v>2</v>
      </c>
      <c r="AH5" s="184">
        <v>7384</v>
      </c>
      <c r="AI5" s="7">
        <f>AH5/H5</f>
        <v>12.164744645799011</v>
      </c>
      <c r="AJ5" s="5">
        <f>IF(AI5&gt;=4,2,IF(AI5&gt;1,1,0))</f>
        <v>2</v>
      </c>
      <c r="AK5" s="184">
        <v>1575</v>
      </c>
      <c r="AL5" s="7">
        <f>AK5/C5</f>
        <v>26.25</v>
      </c>
      <c r="AM5" s="5">
        <f>IF(AL5&gt;23,3,IF(AL5&gt;12,2,IF(AL5&gt;4,1,0)))</f>
        <v>3</v>
      </c>
      <c r="AN5" s="107">
        <f>I5+M5+O5+S5+U5+X5+Z5+AB5+AD5+AG5+AJ5+AM5</f>
        <v>17</v>
      </c>
      <c r="AO5" s="107">
        <f>ROUND(AN5/$AN$2*100,0)</f>
        <v>94</v>
      </c>
      <c r="AP5" s="104" t="str">
        <f>IF(AND(OR($B$3="октябрь",$B$3="декабрь",$B$3="март",$B$3="май"),Q5="четверть"),"выставляются","нет")</f>
        <v>нет</v>
      </c>
      <c r="AQ5" s="104" t="str">
        <f>IF(AND(OR($B$3="ноябрь",$B$3="февраль",$B$3="май"),$Q5="триместр"),"выставляются","нет")</f>
        <v>нет</v>
      </c>
      <c r="AR5" s="104" t="str">
        <f>IF(AND(OR($B$3="декабрь",$B$3="май"),$Q5="полугодие"),"выставляются","нет")</f>
        <v>нет</v>
      </c>
    </row>
    <row r="6" spans="1:44" ht="30" customHeight="1">
      <c r="A6" s="16">
        <v>4</v>
      </c>
      <c r="B6" s="17" t="s">
        <v>197</v>
      </c>
      <c r="C6" s="184" t="s">
        <v>530</v>
      </c>
      <c r="D6" s="79">
        <v>11</v>
      </c>
      <c r="E6" s="79">
        <v>12</v>
      </c>
      <c r="F6" s="4">
        <v>61</v>
      </c>
      <c r="G6" s="86">
        <v>61</v>
      </c>
      <c r="H6" s="184" t="s">
        <v>472</v>
      </c>
      <c r="I6" s="5">
        <f>IF(ABS((H6-G6)/G6)&lt;=0.1,1,0)</f>
        <v>1</v>
      </c>
      <c r="J6" s="184" t="s">
        <v>315</v>
      </c>
      <c r="K6" s="184" t="s">
        <v>289</v>
      </c>
      <c r="L6" s="184" t="s">
        <v>256</v>
      </c>
      <c r="M6" s="5">
        <f>IF(L6&gt;=90,2,IF(L6&gt;=80,1,0))</f>
        <v>2</v>
      </c>
      <c r="N6" s="184" t="s">
        <v>531</v>
      </c>
      <c r="O6" s="5">
        <f>IF(N6/D6&gt;=13,1,0)</f>
        <v>1</v>
      </c>
      <c r="P6" s="184" t="s">
        <v>532</v>
      </c>
      <c r="Q6" s="145" t="s">
        <v>210</v>
      </c>
      <c r="R6" s="3"/>
      <c r="S6" s="5">
        <f>IF(R6&gt;=90,2,IF(R6&gt;=80,1,0))</f>
        <v>0</v>
      </c>
      <c r="T6" s="3"/>
      <c r="U6" s="5">
        <f>IF(T6&gt;=90,2,IF(T6&gt;=80,1,0))</f>
        <v>0</v>
      </c>
      <c r="V6" s="184" t="s">
        <v>533</v>
      </c>
      <c r="W6" s="6">
        <f>ROUND($V6/($H6-$E6)/13,2)</f>
        <v>5.83</v>
      </c>
      <c r="X6" s="5">
        <f>IF(V6/(H6-E6)/13&gt;=2.5,1,0)</f>
        <v>1</v>
      </c>
      <c r="Y6" s="184" t="s">
        <v>534</v>
      </c>
      <c r="Z6" s="5">
        <f>IF(Y6/H6&gt;=6,1,0)</f>
        <v>1</v>
      </c>
      <c r="AA6" s="184" t="s">
        <v>256</v>
      </c>
      <c r="AB6" s="5">
        <f>IF(AA6&gt;=90,2,IF(AA6&gt;=80,1,0))</f>
        <v>2</v>
      </c>
      <c r="AC6" s="184" t="s">
        <v>256</v>
      </c>
      <c r="AD6" s="5">
        <f>IF(AC6&gt;=90,2,IF(AC6&gt;=80,1,0))</f>
        <v>2</v>
      </c>
      <c r="AE6" s="184" t="s">
        <v>469</v>
      </c>
      <c r="AF6" s="6">
        <f>AE6/K6</f>
        <v>1.0804597701149425</v>
      </c>
      <c r="AG6" s="5">
        <f>IF(AF6&gt;12,3,IF(AF6&gt;4,2,IF(AF6&gt;1,1,0)))</f>
        <v>1</v>
      </c>
      <c r="AH6" s="184" t="s">
        <v>535</v>
      </c>
      <c r="AI6" s="7">
        <f>AH6/H6</f>
        <v>0.4098360655737705</v>
      </c>
      <c r="AJ6" s="5">
        <f>IF(AI6&gt;=4,2,IF(AI6&gt;1,1,0))</f>
        <v>0</v>
      </c>
      <c r="AK6" s="184" t="s">
        <v>536</v>
      </c>
      <c r="AL6" s="7">
        <f>AK6/C6</f>
        <v>21.739130434782609</v>
      </c>
      <c r="AM6" s="5">
        <f>IF(AL6&gt;23,3,IF(AL6&gt;12,2,IF(AL6&gt;4,1,0)))</f>
        <v>2</v>
      </c>
      <c r="AN6" s="107">
        <f>I6+M6+O6+S6+U6+X6+Z6+AB6+AD6+AG6+AJ6+AM6</f>
        <v>13</v>
      </c>
      <c r="AO6" s="107">
        <f>ROUND(AN6/$AN$2*100,0)</f>
        <v>72</v>
      </c>
      <c r="AP6" s="104" t="str">
        <f>IF(AND(OR($B$3="октябрь",$B$3="декабрь",$B$3="март",$B$3="май"),Q6="четверть"),"выставляются","нет")</f>
        <v>нет</v>
      </c>
      <c r="AQ6" s="104" t="str">
        <f>IF(AND(OR($B$3="ноябрь",$B$3="февраль",$B$3="май"),$Q6="триместр"),"выставляются","нет")</f>
        <v>нет</v>
      </c>
      <c r="AR6" s="104" t="str">
        <f>IF(AND(OR($B$3="декабрь",$B$3="май"),$Q6="полугодие"),"выставляются","нет")</f>
        <v>нет</v>
      </c>
    </row>
    <row r="7" spans="1:44" ht="30" customHeight="1">
      <c r="A7" s="16">
        <v>3</v>
      </c>
      <c r="B7" s="17" t="s">
        <v>196</v>
      </c>
      <c r="C7" s="184">
        <v>55</v>
      </c>
      <c r="D7" s="79">
        <v>21</v>
      </c>
      <c r="E7" s="79">
        <v>81</v>
      </c>
      <c r="F7" s="4">
        <v>390</v>
      </c>
      <c r="G7" s="86">
        <v>392</v>
      </c>
      <c r="H7" s="184">
        <v>391</v>
      </c>
      <c r="I7" s="5">
        <f>IF(ABS((H7-G7)/G7)&lt;=0.1,1,0)</f>
        <v>1</v>
      </c>
      <c r="J7" s="184">
        <v>22</v>
      </c>
      <c r="K7" s="184">
        <v>446</v>
      </c>
      <c r="L7" s="184">
        <v>100</v>
      </c>
      <c r="M7" s="5">
        <f>IF(L7&gt;=90,2,IF(L7&gt;=80,1,0))</f>
        <v>2</v>
      </c>
      <c r="N7" s="184">
        <v>665</v>
      </c>
      <c r="O7" s="5">
        <f>IF(N7/D7&gt;=13,1,0)</f>
        <v>1</v>
      </c>
      <c r="P7" s="184">
        <v>574</v>
      </c>
      <c r="Q7" s="145" t="s">
        <v>210</v>
      </c>
      <c r="R7" s="3"/>
      <c r="S7" s="5">
        <f>IF(R7&gt;=90,2,IF(R7&gt;=80,1,0))</f>
        <v>0</v>
      </c>
      <c r="T7" s="3"/>
      <c r="U7" s="5">
        <f>IF(T7&gt;=90,2,IF(T7&gt;=80,1,0))</f>
        <v>0</v>
      </c>
      <c r="V7" s="184">
        <v>13296</v>
      </c>
      <c r="W7" s="6">
        <f>ROUND($V7/($H7-$E7)/13,2)</f>
        <v>3.3</v>
      </c>
      <c r="X7" s="5">
        <f>IF(V7/(H7-E7)/13&gt;=2.5,1,0)</f>
        <v>1</v>
      </c>
      <c r="Y7" s="184">
        <v>2529</v>
      </c>
      <c r="Z7" s="5">
        <v>0</v>
      </c>
      <c r="AA7" s="184">
        <v>100</v>
      </c>
      <c r="AB7" s="5">
        <f>IF(AA7&gt;=90,2,IF(AA7&gt;=80,1,0))</f>
        <v>2</v>
      </c>
      <c r="AC7" s="184">
        <v>99</v>
      </c>
      <c r="AD7" s="5">
        <f>IF(AC7&gt;=90,2,IF(AC7&gt;=80,1,0))</f>
        <v>2</v>
      </c>
      <c r="AE7" s="184">
        <v>8</v>
      </c>
      <c r="AF7" s="6">
        <f>AE7/K7</f>
        <v>1.7937219730941704E-2</v>
      </c>
      <c r="AG7" s="5">
        <f>IF(AF7&gt;12,3,IF(AF7&gt;4,2,IF(AF7&gt;1,1,0)))</f>
        <v>0</v>
      </c>
      <c r="AH7" s="184">
        <v>0</v>
      </c>
      <c r="AI7" s="7">
        <f>AH7/H7</f>
        <v>0</v>
      </c>
      <c r="AJ7" s="5">
        <f>IF(AI7&gt;=4,2,IF(AI7&gt;1,1,0))</f>
        <v>0</v>
      </c>
      <c r="AK7" s="184">
        <v>456</v>
      </c>
      <c r="AL7" s="7">
        <f>AK7/C7</f>
        <v>8.290909090909091</v>
      </c>
      <c r="AM7" s="5">
        <f>IF(AL7&gt;23,3,IF(AL7&gt;12,2,IF(AL7&gt;4,1,0)))</f>
        <v>1</v>
      </c>
      <c r="AN7" s="107">
        <f>I7+M7+O7+S7+U7+X7+Z7+AB7+AD7+AG7+AJ7+AM7</f>
        <v>10</v>
      </c>
      <c r="AO7" s="107">
        <f>ROUND(AN7/$AN$2*100,0)</f>
        <v>56</v>
      </c>
      <c r="AP7" s="104" t="str">
        <f>IF(AND(OR($B$3="октябрь",$B$3="декабрь",$B$3="март",$B$3="май"),Q7="четверть"),"выставляются","нет")</f>
        <v>нет</v>
      </c>
      <c r="AQ7" s="104" t="str">
        <f>IF(AND(OR($B$3="ноябрь",$B$3="февраль",$B$3="май"),$Q7="триместр"),"выставляются","нет")</f>
        <v>нет</v>
      </c>
      <c r="AR7" s="104" t="str">
        <f>IF(AND(OR($B$3="декабрь",$B$3="май"),$Q7="полугодие"),"выставляются","нет")</f>
        <v>нет</v>
      </c>
    </row>
    <row r="8" spans="1:44" ht="15.75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T8" s="20"/>
      <c r="U8" s="20"/>
      <c r="V8" s="28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</row>
    <row r="9" spans="1:44" ht="16.5" thickBot="1">
      <c r="A9" s="19"/>
      <c r="B9" s="20"/>
      <c r="C9" s="19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T9" s="20"/>
      <c r="U9" s="20"/>
      <c r="V9" s="28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</row>
    <row r="10" spans="1:44" ht="16.5" thickBot="1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T10" s="20"/>
      <c r="U10" s="20"/>
      <c r="V10" s="28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259" t="s">
        <v>129</v>
      </c>
      <c r="AJ10" s="260"/>
      <c r="AK10" s="260"/>
      <c r="AL10" s="260"/>
      <c r="AM10" s="262"/>
      <c r="AN10" s="60">
        <f>AVERAGE(AN4:AN7)</f>
        <v>14.25</v>
      </c>
      <c r="AO10" s="59">
        <f>ROUND(AN10/$AN$2*100,0)</f>
        <v>79</v>
      </c>
    </row>
    <row r="11" spans="1:44" ht="15.75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1"/>
      <c r="U11" s="28"/>
    </row>
    <row r="12" spans="1:44" ht="15.75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1"/>
      <c r="U12" s="28"/>
    </row>
    <row r="13" spans="1:44" ht="15.75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1"/>
      <c r="U13" s="28"/>
    </row>
    <row r="14" spans="1:44" ht="15.75">
      <c r="A14" s="21"/>
      <c r="B14" s="21"/>
      <c r="C14" s="21"/>
      <c r="D14" s="21"/>
      <c r="E14" s="21"/>
      <c r="F14" s="21"/>
      <c r="G14" s="28"/>
      <c r="H14" s="21"/>
      <c r="I14" s="21"/>
      <c r="J14" s="21"/>
      <c r="K14" s="21"/>
      <c r="L14" s="21"/>
      <c r="M14" s="21"/>
      <c r="N14" s="21"/>
      <c r="O14" s="21"/>
      <c r="P14" s="21"/>
      <c r="Q14" s="28"/>
      <c r="R14" s="21"/>
      <c r="S14" s="21"/>
      <c r="T14" s="21"/>
      <c r="U14" s="28"/>
    </row>
    <row r="15" spans="1:44" ht="15.75">
      <c r="A15" s="21"/>
      <c r="B15" s="21"/>
      <c r="C15" s="21"/>
      <c r="D15" s="21"/>
      <c r="E15" s="21"/>
      <c r="F15" s="21"/>
      <c r="G15" s="28"/>
      <c r="H15" s="21"/>
      <c r="I15" s="21"/>
      <c r="J15" s="21"/>
      <c r="K15" s="21"/>
      <c r="L15" s="21"/>
      <c r="M15" s="21"/>
      <c r="N15" s="21"/>
      <c r="O15" s="21"/>
      <c r="P15" s="21"/>
      <c r="Q15" s="28"/>
      <c r="R15" s="21"/>
      <c r="S15" s="21"/>
      <c r="T15" s="18"/>
      <c r="U15" s="48"/>
    </row>
    <row r="16" spans="1:44" ht="15.75">
      <c r="A16" s="21"/>
      <c r="B16" s="21"/>
      <c r="C16" s="21"/>
      <c r="D16" s="21"/>
      <c r="E16" s="21"/>
      <c r="F16" s="21"/>
      <c r="G16" s="28"/>
      <c r="H16" s="21"/>
      <c r="I16" s="21"/>
      <c r="J16" s="21"/>
      <c r="K16" s="21"/>
      <c r="L16" s="21"/>
      <c r="M16" s="21"/>
      <c r="N16" s="21"/>
      <c r="O16" s="21"/>
      <c r="P16" s="21"/>
      <c r="Q16" s="28"/>
      <c r="R16" s="21"/>
      <c r="S16" s="21"/>
      <c r="T16" s="18"/>
      <c r="U16" s="48"/>
    </row>
    <row r="17" spans="1:21" ht="15.75">
      <c r="A17" s="21"/>
      <c r="B17" s="21"/>
      <c r="C17" s="21"/>
      <c r="D17" s="21"/>
      <c r="E17" s="21"/>
      <c r="F17" s="21"/>
      <c r="G17" s="28"/>
      <c r="H17" s="21"/>
      <c r="I17" s="21"/>
      <c r="J17" s="21"/>
      <c r="K17" s="21"/>
      <c r="L17" s="21"/>
      <c r="M17" s="21"/>
      <c r="N17" s="21"/>
      <c r="O17" s="21"/>
      <c r="P17" s="21"/>
      <c r="Q17" s="28"/>
      <c r="R17" s="21"/>
      <c r="S17" s="21"/>
      <c r="T17" s="18"/>
      <c r="U17" s="48"/>
    </row>
    <row r="18" spans="1:21" ht="15.75">
      <c r="A18" s="21"/>
      <c r="B18" s="21"/>
      <c r="C18" s="21"/>
      <c r="D18" s="21"/>
      <c r="E18" s="21"/>
      <c r="F18" s="21"/>
      <c r="G18" s="28"/>
      <c r="H18" s="21"/>
      <c r="I18" s="21"/>
      <c r="J18" s="21"/>
      <c r="K18" s="21"/>
      <c r="L18" s="21"/>
      <c r="M18" s="21"/>
      <c r="N18" s="21"/>
      <c r="O18" s="21"/>
      <c r="P18" s="21"/>
      <c r="Q18" s="28"/>
      <c r="R18" s="21"/>
      <c r="S18" s="21"/>
      <c r="T18" s="18"/>
      <c r="U18" s="48"/>
    </row>
    <row r="19" spans="1:21" ht="15.75">
      <c r="A19" s="21"/>
      <c r="B19" s="21"/>
      <c r="C19" s="21"/>
      <c r="D19" s="21"/>
      <c r="E19" s="21"/>
      <c r="F19" s="21"/>
      <c r="G19" s="28"/>
      <c r="H19" s="21"/>
      <c r="I19" s="21"/>
      <c r="J19" s="21"/>
      <c r="K19" s="21"/>
      <c r="L19" s="21"/>
      <c r="M19" s="21"/>
      <c r="N19" s="21"/>
      <c r="O19" s="21"/>
      <c r="P19" s="21"/>
      <c r="Q19" s="28"/>
      <c r="R19" s="21"/>
      <c r="S19" s="21"/>
      <c r="T19" s="18"/>
      <c r="U19" s="48"/>
    </row>
    <row r="20" spans="1:21" ht="15.75">
      <c r="A20" s="21"/>
      <c r="B20" s="21"/>
      <c r="C20" s="21"/>
      <c r="D20" s="21"/>
      <c r="E20" s="21"/>
      <c r="F20" s="21"/>
      <c r="G20" s="28"/>
      <c r="H20" s="21"/>
      <c r="I20" s="21"/>
      <c r="J20" s="21"/>
      <c r="K20" s="21"/>
      <c r="L20" s="21"/>
      <c r="M20" s="21"/>
      <c r="N20" s="21"/>
      <c r="O20" s="21"/>
      <c r="P20" s="21"/>
      <c r="Q20" s="28"/>
      <c r="R20" s="21"/>
      <c r="S20" s="21"/>
      <c r="T20" s="18"/>
      <c r="U20" s="48"/>
    </row>
    <row r="21" spans="1:21" ht="15.75">
      <c r="A21" s="21"/>
      <c r="B21" s="21"/>
      <c r="C21" s="21"/>
      <c r="D21" s="21"/>
      <c r="E21" s="21"/>
      <c r="F21" s="21"/>
      <c r="G21" s="28"/>
      <c r="H21" s="21"/>
      <c r="I21" s="21"/>
      <c r="J21" s="21"/>
      <c r="K21" s="21"/>
      <c r="L21" s="21"/>
      <c r="M21" s="21"/>
      <c r="N21" s="21"/>
      <c r="O21" s="21"/>
      <c r="P21" s="21"/>
      <c r="Q21" s="28"/>
      <c r="R21" s="21"/>
      <c r="S21" s="21"/>
      <c r="T21" s="18"/>
      <c r="U21" s="48"/>
    </row>
    <row r="22" spans="1:21" ht="15.75">
      <c r="A22" s="21"/>
      <c r="B22" s="21"/>
      <c r="C22" s="21"/>
      <c r="D22" s="21"/>
      <c r="E22" s="21"/>
      <c r="F22" s="21"/>
      <c r="G22" s="28"/>
      <c r="H22" s="21"/>
      <c r="I22" s="21"/>
      <c r="J22" s="21"/>
      <c r="K22" s="21"/>
      <c r="L22" s="21"/>
      <c r="M22" s="21"/>
      <c r="N22" s="21"/>
      <c r="O22" s="21"/>
      <c r="P22" s="21"/>
      <c r="Q22" s="28"/>
      <c r="R22" s="21"/>
      <c r="S22" s="21"/>
      <c r="T22" s="18"/>
      <c r="U22" s="48"/>
    </row>
    <row r="23" spans="1:21" ht="15.75">
      <c r="A23" s="21"/>
      <c r="B23" s="21"/>
      <c r="C23" s="21"/>
      <c r="D23" s="21"/>
      <c r="E23" s="21"/>
      <c r="F23" s="21"/>
      <c r="G23" s="28"/>
      <c r="H23" s="21"/>
      <c r="I23" s="21"/>
      <c r="J23" s="21"/>
      <c r="K23" s="21"/>
      <c r="L23" s="21"/>
      <c r="M23" s="21"/>
      <c r="N23" s="21"/>
      <c r="O23" s="21"/>
      <c r="P23" s="21"/>
      <c r="Q23" s="28"/>
      <c r="R23" s="21"/>
      <c r="S23" s="21"/>
      <c r="T23" s="18"/>
      <c r="U23" s="48"/>
    </row>
    <row r="24" spans="1:21" ht="15.75">
      <c r="A24" s="21"/>
      <c r="B24" s="21"/>
      <c r="C24" s="21"/>
      <c r="D24" s="21"/>
      <c r="E24" s="21"/>
      <c r="F24" s="21"/>
      <c r="G24" s="28"/>
      <c r="H24" s="21"/>
      <c r="I24" s="21"/>
      <c r="J24" s="21"/>
      <c r="K24" s="21"/>
      <c r="L24" s="21"/>
      <c r="M24" s="21"/>
      <c r="N24" s="21"/>
      <c r="O24" s="21"/>
      <c r="P24" s="21"/>
      <c r="Q24" s="28"/>
      <c r="R24" s="21"/>
      <c r="S24" s="21"/>
      <c r="T24" s="18"/>
      <c r="U24" s="48"/>
    </row>
    <row r="25" spans="1:21" ht="15.75">
      <c r="A25" s="21"/>
      <c r="B25" s="21"/>
      <c r="C25" s="21"/>
      <c r="D25" s="21"/>
      <c r="E25" s="21"/>
      <c r="F25" s="21"/>
      <c r="G25" s="28"/>
      <c r="H25" s="21"/>
      <c r="I25" s="21"/>
      <c r="J25" s="21"/>
      <c r="K25" s="21"/>
      <c r="L25" s="21"/>
      <c r="M25" s="21"/>
      <c r="N25" s="21"/>
      <c r="O25" s="21"/>
      <c r="P25" s="21"/>
      <c r="Q25" s="28"/>
      <c r="R25" s="21"/>
      <c r="S25" s="21"/>
      <c r="T25" s="18"/>
      <c r="U25" s="48"/>
    </row>
    <row r="26" spans="1:21" ht="15.75">
      <c r="A26" s="21"/>
      <c r="B26" s="21"/>
      <c r="C26" s="21"/>
      <c r="D26" s="21"/>
      <c r="E26" s="21"/>
      <c r="F26" s="21"/>
      <c r="G26" s="28"/>
      <c r="H26" s="21"/>
      <c r="I26" s="21"/>
      <c r="J26" s="21"/>
      <c r="K26" s="21"/>
      <c r="L26" s="21"/>
      <c r="M26" s="21"/>
      <c r="N26" s="21"/>
      <c r="O26" s="21"/>
      <c r="P26" s="21"/>
      <c r="Q26" s="28"/>
      <c r="R26" s="21"/>
      <c r="S26" s="21"/>
      <c r="T26" s="18"/>
      <c r="U26" s="48"/>
    </row>
    <row r="27" spans="1:21" ht="15.75">
      <c r="A27" s="21"/>
      <c r="B27" s="21"/>
      <c r="C27" s="21"/>
      <c r="D27" s="21"/>
      <c r="E27" s="21"/>
      <c r="F27" s="21"/>
      <c r="G27" s="28"/>
      <c r="H27" s="21"/>
      <c r="I27" s="21"/>
      <c r="J27" s="21"/>
      <c r="K27" s="21"/>
      <c r="L27" s="21"/>
      <c r="M27" s="21"/>
      <c r="N27" s="21"/>
      <c r="O27" s="21"/>
      <c r="P27" s="21"/>
      <c r="Q27" s="28"/>
      <c r="R27" s="21"/>
      <c r="S27" s="21"/>
      <c r="T27" s="18"/>
      <c r="U27" s="48"/>
    </row>
    <row r="28" spans="1:21" ht="15.75">
      <c r="A28" s="21"/>
      <c r="B28" s="21"/>
      <c r="C28" s="21"/>
      <c r="D28" s="21"/>
      <c r="E28" s="21"/>
      <c r="F28" s="21"/>
      <c r="G28" s="28"/>
      <c r="H28" s="21"/>
      <c r="I28" s="21"/>
      <c r="J28" s="21"/>
      <c r="K28" s="21"/>
      <c r="L28" s="21"/>
      <c r="M28" s="21"/>
      <c r="N28" s="21"/>
      <c r="O28" s="21"/>
      <c r="P28" s="21"/>
      <c r="Q28" s="28"/>
      <c r="R28" s="21"/>
      <c r="S28" s="21"/>
      <c r="T28" s="18"/>
      <c r="U28" s="48"/>
    </row>
    <row r="29" spans="1:21" ht="15.75">
      <c r="A29" s="21"/>
      <c r="B29" s="21"/>
      <c r="C29" s="21"/>
      <c r="D29" s="21"/>
      <c r="E29" s="21"/>
      <c r="F29" s="21"/>
      <c r="G29" s="28"/>
      <c r="H29" s="21"/>
      <c r="I29" s="21"/>
      <c r="J29" s="21"/>
      <c r="K29" s="21"/>
      <c r="L29" s="21"/>
      <c r="M29" s="21"/>
      <c r="N29" s="21"/>
      <c r="O29" s="21"/>
      <c r="P29" s="21"/>
      <c r="Q29" s="28"/>
      <c r="R29" s="21"/>
      <c r="S29" s="21"/>
      <c r="T29" s="18"/>
      <c r="U29" s="48"/>
    </row>
    <row r="30" spans="1:21" ht="15.75">
      <c r="A30" s="21"/>
      <c r="B30" s="21"/>
      <c r="C30" s="21"/>
      <c r="D30" s="21"/>
      <c r="E30" s="21"/>
      <c r="F30" s="21"/>
      <c r="G30" s="28"/>
      <c r="H30" s="21"/>
      <c r="I30" s="21"/>
      <c r="J30" s="21"/>
      <c r="K30" s="21"/>
      <c r="L30" s="21"/>
      <c r="M30" s="21"/>
      <c r="N30" s="21"/>
      <c r="O30" s="21"/>
      <c r="P30" s="21"/>
      <c r="Q30" s="28"/>
      <c r="R30" s="21"/>
      <c r="S30" s="21"/>
    </row>
    <row r="31" spans="1:21" ht="15.75">
      <c r="A31" s="21"/>
      <c r="B31" s="21"/>
      <c r="C31" s="21"/>
      <c r="D31" s="21"/>
      <c r="E31" s="21"/>
      <c r="F31" s="21"/>
      <c r="G31" s="28"/>
      <c r="H31" s="21"/>
      <c r="I31" s="21"/>
      <c r="J31" s="21"/>
      <c r="K31" s="21"/>
      <c r="L31" s="21"/>
      <c r="M31" s="21"/>
      <c r="N31" s="21"/>
      <c r="O31" s="21"/>
      <c r="P31" s="21"/>
      <c r="Q31" s="28"/>
      <c r="R31" s="21"/>
      <c r="S31" s="21"/>
    </row>
    <row r="32" spans="1:21" ht="15.75">
      <c r="A32" s="21"/>
      <c r="B32" s="21"/>
      <c r="C32" s="21"/>
      <c r="D32" s="21"/>
      <c r="E32" s="21"/>
      <c r="F32" s="21"/>
      <c r="G32" s="28"/>
      <c r="H32" s="21"/>
      <c r="I32" s="21"/>
      <c r="J32" s="21"/>
      <c r="K32" s="21"/>
      <c r="L32" s="21"/>
      <c r="M32" s="21"/>
      <c r="N32" s="21"/>
      <c r="O32" s="21"/>
      <c r="P32" s="21"/>
      <c r="Q32" s="28"/>
      <c r="R32" s="21"/>
      <c r="S32" s="21"/>
    </row>
    <row r="33" spans="1:19" ht="15.75">
      <c r="A33" s="21"/>
      <c r="B33" s="21"/>
      <c r="C33" s="21"/>
      <c r="D33" s="21"/>
      <c r="E33" s="21"/>
      <c r="F33" s="21"/>
      <c r="G33" s="28"/>
      <c r="H33" s="21"/>
      <c r="I33" s="21"/>
      <c r="J33" s="21"/>
      <c r="K33" s="21"/>
      <c r="L33" s="21"/>
      <c r="M33" s="21"/>
      <c r="N33" s="21"/>
      <c r="O33" s="21"/>
      <c r="P33" s="21"/>
      <c r="Q33" s="28"/>
      <c r="R33" s="21"/>
      <c r="S33" s="21"/>
    </row>
    <row r="34" spans="1:19" ht="15.75">
      <c r="A34" s="21"/>
      <c r="B34" s="21"/>
      <c r="C34" s="21"/>
      <c r="D34" s="21"/>
      <c r="E34" s="21"/>
      <c r="F34" s="21"/>
      <c r="G34" s="28"/>
      <c r="H34" s="21"/>
      <c r="I34" s="21"/>
      <c r="J34" s="21"/>
      <c r="K34" s="21"/>
      <c r="L34" s="21"/>
      <c r="M34" s="21"/>
      <c r="N34" s="21"/>
      <c r="O34" s="21"/>
      <c r="P34" s="21"/>
      <c r="Q34" s="28"/>
      <c r="R34" s="21"/>
      <c r="S34" s="21"/>
    </row>
    <row r="35" spans="1:19" ht="15.75">
      <c r="A35" s="21"/>
      <c r="B35" s="21"/>
      <c r="C35" s="21"/>
      <c r="D35" s="21"/>
      <c r="E35" s="21"/>
      <c r="F35" s="21"/>
      <c r="G35" s="28"/>
      <c r="H35" s="21"/>
      <c r="I35" s="21"/>
      <c r="J35" s="21"/>
      <c r="K35" s="21"/>
      <c r="L35" s="21"/>
      <c r="M35" s="21"/>
      <c r="N35" s="21"/>
      <c r="O35" s="21"/>
      <c r="P35" s="21"/>
      <c r="Q35" s="28"/>
      <c r="R35" s="21"/>
      <c r="S35" s="21"/>
    </row>
    <row r="36" spans="1:19" ht="15.75">
      <c r="A36" s="21"/>
      <c r="B36" s="21"/>
      <c r="C36" s="21"/>
      <c r="D36" s="21"/>
      <c r="E36" s="21"/>
      <c r="F36" s="21"/>
      <c r="G36" s="28"/>
      <c r="H36" s="21"/>
      <c r="I36" s="21"/>
      <c r="J36" s="21"/>
      <c r="K36" s="21"/>
      <c r="L36" s="21"/>
      <c r="M36" s="21"/>
      <c r="N36" s="21"/>
      <c r="O36" s="21"/>
      <c r="P36" s="21"/>
      <c r="Q36" s="28"/>
      <c r="R36" s="21"/>
      <c r="S36" s="21"/>
    </row>
    <row r="37" spans="1:19" ht="15.75">
      <c r="A37" s="21"/>
      <c r="B37" s="21"/>
      <c r="C37" s="21"/>
      <c r="D37" s="21"/>
      <c r="E37" s="21"/>
      <c r="F37" s="21"/>
      <c r="G37" s="28"/>
      <c r="H37" s="21"/>
      <c r="I37" s="21"/>
      <c r="J37" s="21"/>
      <c r="K37" s="21"/>
      <c r="L37" s="21"/>
      <c r="M37" s="21"/>
      <c r="N37" s="21"/>
      <c r="O37" s="21"/>
      <c r="P37" s="21"/>
      <c r="Q37" s="28"/>
      <c r="R37" s="21"/>
      <c r="S37" s="21"/>
    </row>
    <row r="38" spans="1:19" ht="15.75">
      <c r="A38" s="21"/>
      <c r="B38" s="21"/>
      <c r="C38" s="21"/>
      <c r="D38" s="21"/>
      <c r="E38" s="21"/>
      <c r="F38" s="21"/>
      <c r="G38" s="28"/>
      <c r="H38" s="21"/>
      <c r="I38" s="21"/>
      <c r="J38" s="21"/>
      <c r="K38" s="21"/>
      <c r="L38" s="21"/>
      <c r="M38" s="21"/>
      <c r="N38" s="21"/>
      <c r="O38" s="21"/>
      <c r="P38" s="21"/>
      <c r="Q38" s="28"/>
      <c r="R38" s="21"/>
      <c r="S38" s="21"/>
    </row>
    <row r="39" spans="1:19" ht="15.75">
      <c r="A39" s="21"/>
      <c r="B39" s="21"/>
      <c r="C39" s="21"/>
      <c r="D39" s="21"/>
      <c r="E39" s="21"/>
      <c r="F39" s="21"/>
      <c r="G39" s="28"/>
      <c r="H39" s="21"/>
      <c r="I39" s="21"/>
      <c r="J39" s="21"/>
      <c r="K39" s="21"/>
      <c r="L39" s="21"/>
      <c r="M39" s="21"/>
      <c r="N39" s="21"/>
      <c r="O39" s="21"/>
      <c r="P39" s="21"/>
      <c r="Q39" s="28"/>
      <c r="R39" s="21"/>
      <c r="S39" s="21"/>
    </row>
    <row r="40" spans="1:19" ht="15.75">
      <c r="A40" s="21"/>
      <c r="B40" s="21"/>
      <c r="C40" s="21"/>
      <c r="D40" s="21"/>
      <c r="E40" s="21"/>
      <c r="F40" s="21"/>
      <c r="G40" s="28"/>
      <c r="H40" s="21"/>
      <c r="I40" s="21"/>
      <c r="J40" s="21"/>
      <c r="K40" s="21"/>
      <c r="L40" s="21"/>
      <c r="M40" s="21"/>
      <c r="N40" s="21"/>
      <c r="O40" s="21"/>
      <c r="P40" s="21"/>
      <c r="Q40" s="28"/>
      <c r="R40" s="21"/>
      <c r="S40" s="21"/>
    </row>
    <row r="41" spans="1:19" ht="15.75">
      <c r="A41" s="21"/>
      <c r="B41" s="21"/>
      <c r="C41" s="21"/>
      <c r="D41" s="21"/>
      <c r="E41" s="21"/>
      <c r="F41" s="21"/>
      <c r="G41" s="28"/>
      <c r="H41" s="21"/>
      <c r="I41" s="21"/>
      <c r="J41" s="21"/>
      <c r="K41" s="21"/>
      <c r="L41" s="21"/>
      <c r="M41" s="21"/>
      <c r="N41" s="21"/>
      <c r="O41" s="21"/>
      <c r="P41" s="21"/>
      <c r="Q41" s="28"/>
      <c r="R41" s="21"/>
      <c r="S41" s="21"/>
    </row>
    <row r="42" spans="1:19" ht="15.75">
      <c r="A42" s="21"/>
      <c r="B42" s="21"/>
      <c r="C42" s="21"/>
      <c r="D42" s="21"/>
      <c r="E42" s="21"/>
      <c r="F42" s="21"/>
      <c r="G42" s="28"/>
      <c r="H42" s="21"/>
      <c r="I42" s="21"/>
      <c r="J42" s="21"/>
      <c r="K42" s="21"/>
      <c r="L42" s="21"/>
      <c r="M42" s="21"/>
      <c r="N42" s="21"/>
      <c r="O42" s="21"/>
      <c r="P42" s="21"/>
      <c r="Q42" s="28"/>
      <c r="R42" s="21"/>
      <c r="S42" s="21"/>
    </row>
    <row r="43" spans="1:19" ht="15.75">
      <c r="A43" s="21"/>
      <c r="B43" s="21"/>
      <c r="C43" s="21"/>
      <c r="D43" s="21"/>
      <c r="E43" s="21"/>
      <c r="F43" s="21"/>
      <c r="G43" s="28"/>
      <c r="H43" s="21"/>
      <c r="I43" s="21"/>
      <c r="J43" s="21"/>
      <c r="K43" s="21"/>
      <c r="L43" s="21"/>
      <c r="M43" s="21"/>
      <c r="N43" s="21"/>
      <c r="O43" s="21"/>
      <c r="P43" s="21"/>
      <c r="Q43" s="28"/>
      <c r="R43" s="21"/>
      <c r="S43" s="21"/>
    </row>
    <row r="44" spans="1:19" ht="15.75">
      <c r="A44" s="21"/>
      <c r="B44" s="21"/>
      <c r="C44" s="21"/>
      <c r="D44" s="21"/>
      <c r="E44" s="21"/>
      <c r="F44" s="21"/>
      <c r="G44" s="28"/>
      <c r="H44" s="21"/>
      <c r="I44" s="21"/>
      <c r="J44" s="21"/>
      <c r="K44" s="21"/>
      <c r="L44" s="21"/>
      <c r="M44" s="21"/>
      <c r="N44" s="21"/>
      <c r="O44" s="21"/>
      <c r="P44" s="21"/>
      <c r="Q44" s="28"/>
      <c r="R44" s="21"/>
      <c r="S44" s="21"/>
    </row>
    <row r="45" spans="1:19" ht="15.75">
      <c r="A45" s="21"/>
      <c r="B45" s="21"/>
      <c r="C45" s="21"/>
      <c r="D45" s="21"/>
      <c r="E45" s="21"/>
      <c r="F45" s="21"/>
      <c r="G45" s="28"/>
      <c r="H45" s="21"/>
      <c r="I45" s="21"/>
      <c r="J45" s="21"/>
      <c r="K45" s="21"/>
      <c r="L45" s="21"/>
      <c r="M45" s="21"/>
      <c r="N45" s="21"/>
      <c r="O45" s="21"/>
      <c r="P45" s="21"/>
      <c r="Q45" s="28"/>
      <c r="R45" s="21"/>
      <c r="S45" s="21"/>
    </row>
    <row r="46" spans="1:19" ht="15.75">
      <c r="A46" s="21"/>
      <c r="B46" s="21"/>
      <c r="C46" s="21"/>
      <c r="D46" s="21"/>
      <c r="E46" s="21"/>
      <c r="F46" s="21"/>
      <c r="G46" s="28"/>
      <c r="H46" s="21"/>
      <c r="I46" s="21"/>
      <c r="J46" s="21"/>
      <c r="K46" s="21"/>
      <c r="L46" s="21"/>
      <c r="M46" s="21"/>
      <c r="N46" s="21"/>
      <c r="O46" s="21"/>
      <c r="P46" s="21"/>
      <c r="Q46" s="28"/>
      <c r="R46" s="21"/>
      <c r="S46" s="21"/>
    </row>
    <row r="47" spans="1:19" ht="15.75">
      <c r="A47" s="21"/>
      <c r="B47" s="21"/>
      <c r="C47" s="21"/>
      <c r="D47" s="21"/>
      <c r="E47" s="21"/>
      <c r="F47" s="21"/>
      <c r="G47" s="28"/>
      <c r="H47" s="21"/>
      <c r="I47" s="21"/>
      <c r="J47" s="21"/>
      <c r="K47" s="21"/>
      <c r="L47" s="21"/>
      <c r="M47" s="21"/>
      <c r="N47" s="21"/>
      <c r="O47" s="21"/>
      <c r="P47" s="21"/>
      <c r="Q47" s="28"/>
      <c r="R47" s="21"/>
      <c r="S47" s="21"/>
    </row>
    <row r="48" spans="1:19" ht="15.75">
      <c r="A48" s="21"/>
      <c r="B48" s="21"/>
      <c r="C48" s="21"/>
      <c r="D48" s="21"/>
      <c r="E48" s="21"/>
      <c r="F48" s="21"/>
      <c r="G48" s="28"/>
      <c r="H48" s="21"/>
      <c r="I48" s="21"/>
      <c r="J48" s="21"/>
      <c r="K48" s="21"/>
      <c r="L48" s="21"/>
      <c r="M48" s="21"/>
      <c r="N48" s="21"/>
      <c r="O48" s="21"/>
      <c r="P48" s="21"/>
      <c r="Q48" s="28"/>
      <c r="R48" s="21"/>
      <c r="S48" s="21"/>
    </row>
    <row r="49" spans="1:19" ht="15.75">
      <c r="A49" s="21"/>
      <c r="B49" s="21"/>
      <c r="C49" s="21"/>
      <c r="D49" s="21"/>
      <c r="E49" s="21"/>
      <c r="F49" s="21"/>
      <c r="G49" s="28"/>
      <c r="H49" s="21"/>
      <c r="I49" s="21"/>
      <c r="J49" s="21"/>
      <c r="K49" s="21"/>
      <c r="L49" s="21"/>
      <c r="M49" s="21"/>
      <c r="N49" s="21"/>
      <c r="O49" s="21"/>
      <c r="P49" s="21"/>
      <c r="Q49" s="28"/>
      <c r="R49" s="21"/>
      <c r="S49" s="21"/>
    </row>
    <row r="50" spans="1:19" ht="15.75">
      <c r="A50" s="21"/>
      <c r="B50" s="21"/>
      <c r="C50" s="21"/>
      <c r="D50" s="21"/>
      <c r="E50" s="21"/>
      <c r="F50" s="21"/>
      <c r="G50" s="28"/>
      <c r="H50" s="21"/>
      <c r="I50" s="21"/>
      <c r="J50" s="21"/>
      <c r="K50" s="21"/>
      <c r="L50" s="21"/>
      <c r="M50" s="21"/>
      <c r="N50" s="21"/>
      <c r="O50" s="21"/>
      <c r="P50" s="21"/>
      <c r="Q50" s="28"/>
      <c r="R50" s="21"/>
      <c r="S50" s="21"/>
    </row>
    <row r="51" spans="1:19" ht="15.75">
      <c r="A51" s="21"/>
      <c r="B51" s="21"/>
      <c r="C51" s="21"/>
      <c r="D51" s="21"/>
      <c r="E51" s="21"/>
      <c r="F51" s="21"/>
      <c r="G51" s="28"/>
      <c r="H51" s="21"/>
      <c r="I51" s="21"/>
      <c r="J51" s="21"/>
      <c r="K51" s="21"/>
      <c r="L51" s="21"/>
      <c r="M51" s="21"/>
      <c r="N51" s="21"/>
      <c r="O51" s="21"/>
      <c r="P51" s="21"/>
      <c r="Q51" s="28"/>
      <c r="R51" s="21"/>
      <c r="S51" s="21"/>
    </row>
    <row r="52" spans="1:19" ht="15.75">
      <c r="A52" s="21"/>
      <c r="B52" s="21"/>
      <c r="C52" s="21"/>
      <c r="D52" s="21"/>
      <c r="E52" s="21"/>
      <c r="F52" s="21"/>
      <c r="G52" s="28"/>
      <c r="H52" s="21"/>
      <c r="I52" s="21"/>
      <c r="J52" s="21"/>
      <c r="K52" s="21"/>
      <c r="L52" s="21"/>
      <c r="M52" s="21"/>
      <c r="N52" s="21"/>
      <c r="O52" s="21"/>
      <c r="P52" s="21"/>
      <c r="Q52" s="28"/>
      <c r="R52" s="21"/>
      <c r="S52" s="21"/>
    </row>
    <row r="53" spans="1:19" ht="15.75">
      <c r="A53" s="21"/>
      <c r="B53" s="21"/>
      <c r="C53" s="21"/>
      <c r="D53" s="21"/>
      <c r="E53" s="21"/>
      <c r="F53" s="21"/>
      <c r="G53" s="28"/>
      <c r="H53" s="21"/>
      <c r="I53" s="21"/>
      <c r="J53" s="21"/>
      <c r="K53" s="21"/>
      <c r="L53" s="21"/>
      <c r="M53" s="21"/>
      <c r="N53" s="21"/>
      <c r="O53" s="21"/>
      <c r="P53" s="21"/>
      <c r="Q53" s="28"/>
      <c r="R53" s="21"/>
      <c r="S53" s="21"/>
    </row>
    <row r="54" spans="1:19" ht="15.75">
      <c r="A54" s="21"/>
      <c r="B54" s="21"/>
      <c r="C54" s="21"/>
      <c r="D54" s="21"/>
      <c r="E54" s="21"/>
      <c r="F54" s="21"/>
      <c r="G54" s="28"/>
      <c r="H54" s="21"/>
      <c r="I54" s="21"/>
      <c r="J54" s="21"/>
      <c r="K54" s="21"/>
      <c r="L54" s="21"/>
      <c r="M54" s="21"/>
      <c r="N54" s="21"/>
      <c r="O54" s="21"/>
      <c r="P54" s="21"/>
      <c r="Q54" s="28"/>
      <c r="R54" s="21"/>
      <c r="S54" s="21"/>
    </row>
    <row r="55" spans="1:19" ht="15.75">
      <c r="A55" s="21"/>
      <c r="B55" s="21"/>
      <c r="C55" s="21"/>
      <c r="D55" s="21"/>
      <c r="E55" s="21"/>
      <c r="F55" s="21"/>
      <c r="G55" s="28"/>
      <c r="H55" s="21"/>
      <c r="I55" s="21"/>
      <c r="J55" s="21"/>
      <c r="K55" s="21"/>
      <c r="L55" s="21"/>
      <c r="M55" s="21"/>
      <c r="N55" s="21"/>
      <c r="O55" s="21"/>
      <c r="P55" s="21"/>
      <c r="Q55" s="28"/>
      <c r="R55" s="21"/>
      <c r="S55" s="21"/>
    </row>
    <row r="56" spans="1:19" ht="15.75">
      <c r="A56" s="21"/>
      <c r="B56" s="21"/>
      <c r="C56" s="21"/>
      <c r="D56" s="21"/>
      <c r="E56" s="21"/>
      <c r="F56" s="21"/>
      <c r="G56" s="28"/>
      <c r="H56" s="21"/>
      <c r="I56" s="21"/>
      <c r="J56" s="21"/>
      <c r="K56" s="21"/>
      <c r="L56" s="21"/>
      <c r="M56" s="21"/>
      <c r="N56" s="21"/>
      <c r="O56" s="21"/>
      <c r="P56" s="21"/>
      <c r="Q56" s="28"/>
      <c r="R56" s="21"/>
      <c r="S56" s="21"/>
    </row>
    <row r="57" spans="1:19" ht="15.75">
      <c r="A57" s="21"/>
      <c r="B57" s="21"/>
      <c r="C57" s="21"/>
      <c r="D57" s="21"/>
      <c r="E57" s="21"/>
      <c r="F57" s="21"/>
      <c r="G57" s="28"/>
      <c r="H57" s="21"/>
      <c r="I57" s="21"/>
      <c r="J57" s="21"/>
      <c r="K57" s="21"/>
      <c r="L57" s="21"/>
      <c r="M57" s="21"/>
      <c r="N57" s="21"/>
      <c r="O57" s="21"/>
      <c r="P57" s="21"/>
      <c r="Q57" s="28"/>
      <c r="R57" s="21"/>
      <c r="S57" s="21"/>
    </row>
    <row r="58" spans="1:19" ht="15.75">
      <c r="A58" s="21"/>
      <c r="B58" s="21"/>
      <c r="C58" s="21"/>
      <c r="D58" s="21"/>
      <c r="E58" s="21"/>
      <c r="F58" s="21"/>
      <c r="G58" s="28"/>
      <c r="H58" s="21"/>
      <c r="I58" s="21"/>
      <c r="J58" s="21"/>
      <c r="K58" s="21"/>
      <c r="L58" s="21"/>
      <c r="M58" s="21"/>
      <c r="N58" s="21"/>
      <c r="O58" s="21"/>
      <c r="P58" s="21"/>
      <c r="Q58" s="28"/>
      <c r="R58" s="21"/>
      <c r="S58" s="21"/>
    </row>
    <row r="59" spans="1:19" ht="15.75">
      <c r="A59" s="21"/>
      <c r="B59" s="21"/>
      <c r="C59" s="21"/>
      <c r="D59" s="21"/>
      <c r="E59" s="21"/>
      <c r="F59" s="21"/>
      <c r="G59" s="28"/>
      <c r="H59" s="21"/>
      <c r="I59" s="21"/>
      <c r="J59" s="21"/>
      <c r="K59" s="21"/>
      <c r="L59" s="21"/>
      <c r="M59" s="21"/>
      <c r="N59" s="21"/>
      <c r="O59" s="21"/>
      <c r="P59" s="21"/>
      <c r="Q59" s="28"/>
      <c r="R59" s="21"/>
      <c r="S59" s="21"/>
    </row>
    <row r="60" spans="1:19" ht="15.75">
      <c r="A60" s="21"/>
      <c r="B60" s="21"/>
      <c r="C60" s="21"/>
      <c r="D60" s="21"/>
      <c r="E60" s="21"/>
      <c r="F60" s="21"/>
      <c r="G60" s="28"/>
      <c r="H60" s="21"/>
      <c r="I60" s="21"/>
      <c r="J60" s="21"/>
      <c r="K60" s="21"/>
      <c r="L60" s="21"/>
      <c r="M60" s="21"/>
      <c r="N60" s="21"/>
      <c r="O60" s="21"/>
      <c r="P60" s="21"/>
      <c r="Q60" s="28"/>
      <c r="R60" s="21"/>
      <c r="S60" s="21"/>
    </row>
    <row r="61" spans="1:19" ht="15.75">
      <c r="A61" s="21"/>
      <c r="B61" s="21"/>
      <c r="C61" s="21"/>
      <c r="D61" s="21"/>
      <c r="E61" s="21"/>
      <c r="F61" s="21"/>
      <c r="G61" s="28"/>
      <c r="H61" s="21"/>
      <c r="I61" s="21"/>
      <c r="J61" s="21"/>
      <c r="K61" s="21"/>
      <c r="L61" s="21"/>
      <c r="M61" s="21"/>
      <c r="N61" s="21"/>
      <c r="O61" s="21"/>
      <c r="P61" s="21"/>
      <c r="Q61" s="28"/>
      <c r="R61" s="21"/>
      <c r="S61" s="21"/>
    </row>
    <row r="62" spans="1:19" ht="15.75">
      <c r="A62" s="21"/>
      <c r="B62" s="21"/>
      <c r="C62" s="21"/>
      <c r="D62" s="21"/>
      <c r="E62" s="21"/>
      <c r="F62" s="21"/>
      <c r="G62" s="28"/>
      <c r="H62" s="21"/>
      <c r="I62" s="21"/>
      <c r="J62" s="21"/>
      <c r="K62" s="21"/>
      <c r="L62" s="21"/>
      <c r="M62" s="21"/>
      <c r="N62" s="21"/>
      <c r="O62" s="21"/>
      <c r="P62" s="21"/>
      <c r="Q62" s="28"/>
      <c r="R62" s="21"/>
      <c r="S62" s="21"/>
    </row>
    <row r="63" spans="1:19" ht="15.75">
      <c r="A63" s="21"/>
      <c r="B63" s="21"/>
      <c r="C63" s="21"/>
      <c r="D63" s="21"/>
      <c r="E63" s="21"/>
      <c r="F63" s="21"/>
      <c r="G63" s="28"/>
      <c r="H63" s="21"/>
      <c r="I63" s="21"/>
      <c r="J63" s="21"/>
      <c r="K63" s="21"/>
      <c r="L63" s="21"/>
      <c r="M63" s="21"/>
      <c r="N63" s="21"/>
      <c r="O63" s="21"/>
      <c r="P63" s="21"/>
      <c r="Q63" s="28"/>
      <c r="R63" s="21"/>
      <c r="S63" s="21"/>
    </row>
    <row r="64" spans="1:19" ht="15.75">
      <c r="A64" s="21"/>
      <c r="B64" s="21"/>
      <c r="C64" s="21"/>
      <c r="D64" s="21"/>
      <c r="E64" s="21"/>
      <c r="F64" s="21"/>
      <c r="G64" s="28"/>
      <c r="H64" s="21"/>
      <c r="I64" s="21"/>
      <c r="J64" s="21"/>
      <c r="K64" s="21"/>
      <c r="L64" s="21"/>
      <c r="M64" s="21"/>
      <c r="N64" s="21"/>
      <c r="O64" s="21"/>
      <c r="P64" s="21"/>
      <c r="Q64" s="28"/>
      <c r="R64" s="21"/>
      <c r="S64" s="21"/>
    </row>
    <row r="65" spans="1:19" ht="15.75">
      <c r="A65" s="21"/>
      <c r="B65" s="21"/>
      <c r="C65" s="21"/>
      <c r="D65" s="21"/>
      <c r="E65" s="21"/>
      <c r="F65" s="21"/>
      <c r="G65" s="28"/>
      <c r="H65" s="21"/>
      <c r="I65" s="21"/>
      <c r="J65" s="21"/>
      <c r="K65" s="21"/>
      <c r="L65" s="21"/>
      <c r="M65" s="21"/>
      <c r="N65" s="21"/>
      <c r="O65" s="21"/>
      <c r="P65" s="21"/>
      <c r="Q65" s="28"/>
      <c r="R65" s="21"/>
      <c r="S65" s="21"/>
    </row>
    <row r="66" spans="1:19" ht="15.75">
      <c r="A66" s="21"/>
      <c r="B66" s="21"/>
      <c r="C66" s="21"/>
      <c r="D66" s="21"/>
      <c r="E66" s="21"/>
      <c r="F66" s="21"/>
      <c r="G66" s="28"/>
      <c r="H66" s="21"/>
      <c r="I66" s="21"/>
      <c r="J66" s="21"/>
      <c r="K66" s="21"/>
      <c r="L66" s="21"/>
      <c r="M66" s="21"/>
      <c r="N66" s="21"/>
      <c r="O66" s="21"/>
      <c r="P66" s="21"/>
      <c r="Q66" s="28"/>
      <c r="R66" s="21"/>
      <c r="S66" s="21"/>
    </row>
    <row r="67" spans="1:19" ht="15.75">
      <c r="A67" s="21"/>
      <c r="B67" s="21"/>
      <c r="C67" s="21"/>
      <c r="D67" s="21"/>
      <c r="E67" s="21"/>
      <c r="F67" s="21"/>
      <c r="G67" s="28"/>
      <c r="H67" s="21"/>
      <c r="I67" s="21"/>
      <c r="J67" s="21"/>
      <c r="K67" s="21"/>
      <c r="L67" s="21"/>
      <c r="M67" s="21"/>
      <c r="N67" s="21"/>
      <c r="O67" s="21"/>
      <c r="P67" s="21"/>
      <c r="Q67" s="28"/>
      <c r="R67" s="21"/>
      <c r="S67" s="21"/>
    </row>
    <row r="68" spans="1:19" ht="15.75">
      <c r="A68" s="21"/>
      <c r="B68" s="21"/>
      <c r="C68" s="21"/>
      <c r="D68" s="21"/>
      <c r="E68" s="21"/>
      <c r="F68" s="21"/>
      <c r="G68" s="28"/>
      <c r="H68" s="21"/>
      <c r="I68" s="21"/>
      <c r="J68" s="21"/>
      <c r="K68" s="21"/>
      <c r="L68" s="21"/>
      <c r="M68" s="21"/>
      <c r="N68" s="21"/>
      <c r="O68" s="21"/>
      <c r="P68" s="21"/>
      <c r="Q68" s="28"/>
      <c r="R68" s="21"/>
      <c r="S68" s="21"/>
    </row>
    <row r="69" spans="1:19" ht="15.75">
      <c r="A69" s="21"/>
      <c r="B69" s="21"/>
      <c r="C69" s="21"/>
      <c r="D69" s="21"/>
      <c r="E69" s="21"/>
      <c r="F69" s="21"/>
      <c r="G69" s="28"/>
      <c r="H69" s="21"/>
      <c r="I69" s="21"/>
      <c r="J69" s="21"/>
      <c r="K69" s="21"/>
      <c r="L69" s="21"/>
      <c r="M69" s="21"/>
      <c r="N69" s="21"/>
      <c r="O69" s="21"/>
      <c r="P69" s="21"/>
      <c r="Q69" s="28"/>
      <c r="R69" s="21"/>
      <c r="S69" s="21"/>
    </row>
    <row r="70" spans="1:19" ht="15.75">
      <c r="A70" s="21"/>
      <c r="B70" s="21"/>
      <c r="C70" s="21"/>
      <c r="D70" s="21"/>
      <c r="E70" s="21"/>
      <c r="F70" s="21"/>
      <c r="G70" s="28"/>
      <c r="H70" s="21"/>
      <c r="I70" s="21"/>
      <c r="J70" s="21"/>
      <c r="K70" s="21"/>
      <c r="L70" s="21"/>
      <c r="M70" s="21"/>
      <c r="N70" s="21"/>
      <c r="O70" s="21"/>
      <c r="P70" s="21"/>
      <c r="Q70" s="28"/>
      <c r="R70" s="21"/>
      <c r="S70" s="21"/>
    </row>
    <row r="71" spans="1:19" ht="15.75">
      <c r="A71" s="21"/>
      <c r="B71" s="21"/>
      <c r="C71" s="21"/>
      <c r="D71" s="21"/>
      <c r="E71" s="21"/>
      <c r="F71" s="21"/>
      <c r="G71" s="28"/>
      <c r="H71" s="21"/>
      <c r="I71" s="21"/>
      <c r="J71" s="21"/>
      <c r="K71" s="21"/>
      <c r="L71" s="21"/>
      <c r="M71" s="21"/>
      <c r="N71" s="21"/>
      <c r="O71" s="21"/>
      <c r="P71" s="21"/>
      <c r="Q71" s="28"/>
      <c r="R71" s="21"/>
      <c r="S71" s="21"/>
    </row>
    <row r="72" spans="1:19" ht="15.75">
      <c r="A72" s="21"/>
      <c r="B72" s="21"/>
      <c r="C72" s="21"/>
      <c r="D72" s="21"/>
      <c r="E72" s="21"/>
      <c r="F72" s="21"/>
      <c r="G72" s="28"/>
      <c r="H72" s="21"/>
      <c r="I72" s="21"/>
      <c r="J72" s="21"/>
      <c r="K72" s="21"/>
      <c r="L72" s="21"/>
      <c r="M72" s="21"/>
      <c r="N72" s="21"/>
      <c r="O72" s="21"/>
      <c r="P72" s="21"/>
      <c r="Q72" s="28"/>
      <c r="R72" s="21"/>
      <c r="S72" s="21"/>
    </row>
    <row r="73" spans="1:19" ht="15.75">
      <c r="A73" s="21"/>
      <c r="B73" s="21"/>
      <c r="C73" s="21"/>
      <c r="D73" s="21"/>
      <c r="E73" s="21"/>
      <c r="F73" s="21"/>
      <c r="G73" s="28"/>
      <c r="H73" s="21"/>
      <c r="I73" s="21"/>
      <c r="J73" s="21"/>
      <c r="K73" s="21"/>
      <c r="L73" s="21"/>
      <c r="M73" s="21"/>
      <c r="N73" s="21"/>
      <c r="O73" s="21"/>
      <c r="P73" s="21"/>
      <c r="Q73" s="28"/>
      <c r="R73" s="21"/>
      <c r="S73" s="21"/>
    </row>
    <row r="74" spans="1:19" ht="15.75">
      <c r="A74" s="21"/>
      <c r="B74" s="21"/>
      <c r="C74" s="21"/>
      <c r="D74" s="21"/>
      <c r="E74" s="21"/>
      <c r="F74" s="21"/>
      <c r="G74" s="28"/>
      <c r="H74" s="21"/>
      <c r="I74" s="21"/>
      <c r="J74" s="21"/>
      <c r="K74" s="21"/>
      <c r="L74" s="21"/>
      <c r="M74" s="21"/>
      <c r="N74" s="21"/>
      <c r="O74" s="21"/>
      <c r="P74" s="21"/>
      <c r="Q74" s="28"/>
      <c r="R74" s="21"/>
      <c r="S74" s="21"/>
    </row>
    <row r="75" spans="1:19" ht="15.75">
      <c r="A75" s="21"/>
      <c r="B75" s="21"/>
      <c r="C75" s="21"/>
      <c r="D75" s="21"/>
      <c r="E75" s="21"/>
      <c r="F75" s="21"/>
      <c r="G75" s="28"/>
      <c r="H75" s="21"/>
      <c r="I75" s="21"/>
      <c r="J75" s="21"/>
      <c r="K75" s="21"/>
      <c r="L75" s="21"/>
      <c r="M75" s="21"/>
      <c r="N75" s="21"/>
      <c r="O75" s="21"/>
      <c r="P75" s="21"/>
      <c r="Q75" s="28"/>
      <c r="R75" s="21"/>
      <c r="S75" s="21"/>
    </row>
    <row r="76" spans="1:19" ht="15.75">
      <c r="A76" s="21"/>
      <c r="B76" s="21"/>
      <c r="C76" s="21"/>
      <c r="D76" s="21"/>
      <c r="E76" s="21"/>
      <c r="F76" s="21"/>
      <c r="G76" s="28"/>
      <c r="H76" s="21"/>
      <c r="I76" s="21"/>
      <c r="J76" s="21"/>
      <c r="K76" s="21"/>
      <c r="L76" s="21"/>
      <c r="M76" s="21"/>
      <c r="N76" s="21"/>
      <c r="O76" s="21"/>
      <c r="P76" s="21"/>
      <c r="Q76" s="28"/>
      <c r="R76" s="21"/>
      <c r="S76" s="21"/>
    </row>
    <row r="77" spans="1:19" ht="15.75">
      <c r="A77" s="21"/>
      <c r="B77" s="21"/>
      <c r="C77" s="21"/>
      <c r="D77" s="21"/>
      <c r="E77" s="21"/>
      <c r="F77" s="21"/>
      <c r="G77" s="28"/>
      <c r="H77" s="21"/>
      <c r="I77" s="21"/>
      <c r="J77" s="21"/>
      <c r="K77" s="21"/>
      <c r="L77" s="21"/>
      <c r="M77" s="21"/>
      <c r="N77" s="21"/>
      <c r="O77" s="21"/>
      <c r="P77" s="21"/>
      <c r="Q77" s="28"/>
      <c r="R77" s="21"/>
      <c r="S77" s="21"/>
    </row>
    <row r="78" spans="1:19" ht="15.75">
      <c r="A78" s="21"/>
      <c r="B78" s="21"/>
      <c r="C78" s="21"/>
      <c r="D78" s="21"/>
      <c r="E78" s="21"/>
      <c r="F78" s="21"/>
      <c r="G78" s="28"/>
      <c r="H78" s="21"/>
      <c r="I78" s="21"/>
      <c r="J78" s="21"/>
      <c r="K78" s="21"/>
      <c r="L78" s="21"/>
      <c r="M78" s="21"/>
      <c r="N78" s="21"/>
      <c r="O78" s="21"/>
      <c r="P78" s="21"/>
      <c r="Q78" s="28"/>
      <c r="R78" s="21"/>
      <c r="S78" s="21"/>
    </row>
    <row r="79" spans="1:19" ht="15.75">
      <c r="A79" s="21"/>
      <c r="B79" s="21"/>
      <c r="C79" s="21"/>
      <c r="D79" s="21"/>
      <c r="E79" s="21"/>
      <c r="F79" s="21"/>
      <c r="G79" s="28"/>
      <c r="H79" s="21"/>
      <c r="I79" s="21"/>
      <c r="J79" s="21"/>
      <c r="K79" s="21"/>
      <c r="L79" s="21"/>
      <c r="M79" s="21"/>
      <c r="N79" s="21"/>
      <c r="O79" s="21"/>
      <c r="P79" s="21"/>
      <c r="Q79" s="28"/>
      <c r="R79" s="21"/>
      <c r="S79" s="21"/>
    </row>
    <row r="80" spans="1:19" ht="15.75">
      <c r="A80" s="21"/>
      <c r="B80" s="21"/>
      <c r="C80" s="21"/>
      <c r="D80" s="21"/>
      <c r="E80" s="21"/>
      <c r="F80" s="21"/>
      <c r="G80" s="28"/>
      <c r="H80" s="21"/>
      <c r="I80" s="21"/>
      <c r="J80" s="21"/>
      <c r="K80" s="21"/>
      <c r="L80" s="21"/>
      <c r="M80" s="21"/>
      <c r="N80" s="21"/>
      <c r="O80" s="21"/>
      <c r="P80" s="21"/>
      <c r="Q80" s="28"/>
      <c r="R80" s="21"/>
      <c r="S80" s="21"/>
    </row>
    <row r="81" spans="1:19" ht="15.75">
      <c r="A81" s="21"/>
      <c r="B81" s="21"/>
      <c r="C81" s="21"/>
      <c r="D81" s="21"/>
      <c r="E81" s="21"/>
      <c r="F81" s="21"/>
      <c r="G81" s="28"/>
      <c r="H81" s="21"/>
      <c r="I81" s="21"/>
      <c r="J81" s="21"/>
      <c r="K81" s="21"/>
      <c r="L81" s="21"/>
      <c r="M81" s="21"/>
      <c r="N81" s="21"/>
      <c r="O81" s="21"/>
      <c r="P81" s="21"/>
      <c r="Q81" s="28"/>
      <c r="R81" s="21"/>
      <c r="S81" s="21"/>
    </row>
    <row r="82" spans="1:19" ht="15.75">
      <c r="A82" s="21"/>
      <c r="B82" s="21"/>
      <c r="C82" s="21"/>
      <c r="D82" s="21"/>
      <c r="E82" s="21"/>
      <c r="F82" s="21"/>
      <c r="G82" s="28"/>
      <c r="H82" s="21"/>
      <c r="I82" s="21"/>
      <c r="J82" s="21"/>
      <c r="K82" s="21"/>
      <c r="L82" s="21"/>
      <c r="M82" s="21"/>
      <c r="N82" s="21"/>
      <c r="O82" s="21"/>
      <c r="P82" s="21"/>
      <c r="Q82" s="28"/>
      <c r="R82" s="21"/>
      <c r="S82" s="21"/>
    </row>
    <row r="83" spans="1:19" ht="15.75">
      <c r="A83" s="21"/>
      <c r="B83" s="21"/>
      <c r="C83" s="21"/>
      <c r="D83" s="21"/>
      <c r="E83" s="21"/>
      <c r="F83" s="21"/>
      <c r="G83" s="28"/>
      <c r="H83" s="21"/>
      <c r="I83" s="21"/>
      <c r="J83" s="21"/>
      <c r="K83" s="21"/>
      <c r="L83" s="21"/>
      <c r="M83" s="21"/>
      <c r="N83" s="21"/>
      <c r="O83" s="21"/>
      <c r="P83" s="21"/>
      <c r="Q83" s="28"/>
      <c r="R83" s="21"/>
      <c r="S83" s="21"/>
    </row>
    <row r="84" spans="1:19" ht="15.75">
      <c r="A84" s="21"/>
      <c r="B84" s="21"/>
      <c r="C84" s="21"/>
      <c r="D84" s="21"/>
      <c r="E84" s="21"/>
      <c r="F84" s="21"/>
      <c r="G84" s="28"/>
      <c r="H84" s="21"/>
      <c r="I84" s="21"/>
      <c r="J84" s="21"/>
      <c r="K84" s="21"/>
      <c r="L84" s="21"/>
      <c r="M84" s="21"/>
      <c r="N84" s="21"/>
      <c r="O84" s="21"/>
      <c r="P84" s="21"/>
      <c r="Q84" s="28"/>
      <c r="R84" s="21"/>
      <c r="S84" s="21"/>
    </row>
    <row r="85" spans="1:19" ht="15.75">
      <c r="A85" s="21"/>
      <c r="B85" s="21"/>
      <c r="C85" s="21"/>
      <c r="D85" s="21"/>
      <c r="E85" s="21"/>
      <c r="F85" s="21"/>
      <c r="G85" s="28"/>
      <c r="H85" s="21"/>
      <c r="I85" s="21"/>
      <c r="J85" s="21"/>
      <c r="K85" s="21"/>
      <c r="L85" s="21"/>
      <c r="M85" s="21"/>
      <c r="N85" s="21"/>
      <c r="O85" s="21"/>
      <c r="P85" s="21"/>
      <c r="Q85" s="28"/>
      <c r="R85" s="21"/>
      <c r="S85" s="21"/>
    </row>
    <row r="86" spans="1:19" ht="15.75">
      <c r="A86" s="21"/>
      <c r="B86" s="21"/>
      <c r="C86" s="21"/>
      <c r="D86" s="21"/>
      <c r="E86" s="21"/>
      <c r="F86" s="21"/>
      <c r="G86" s="28"/>
      <c r="H86" s="21"/>
      <c r="I86" s="21"/>
      <c r="J86" s="21"/>
      <c r="K86" s="21"/>
      <c r="L86" s="21"/>
      <c r="M86" s="21"/>
      <c r="N86" s="21"/>
      <c r="O86" s="21"/>
      <c r="P86" s="21"/>
      <c r="Q86" s="28"/>
      <c r="R86" s="21"/>
      <c r="S86" s="21"/>
    </row>
    <row r="87" spans="1:19" ht="15.75">
      <c r="A87" s="21"/>
      <c r="B87" s="21"/>
      <c r="C87" s="21"/>
      <c r="D87" s="21"/>
      <c r="E87" s="21"/>
      <c r="F87" s="21"/>
      <c r="G87" s="28"/>
      <c r="H87" s="21"/>
      <c r="I87" s="21"/>
      <c r="J87" s="21"/>
      <c r="K87" s="21"/>
      <c r="L87" s="21"/>
      <c r="M87" s="21"/>
      <c r="N87" s="21"/>
      <c r="O87" s="21"/>
      <c r="P87" s="21"/>
      <c r="Q87" s="28"/>
      <c r="R87" s="21"/>
      <c r="S87" s="21"/>
    </row>
    <row r="88" spans="1:19" ht="15.75">
      <c r="A88" s="21"/>
      <c r="B88" s="21"/>
      <c r="C88" s="21"/>
      <c r="D88" s="21"/>
      <c r="E88" s="21"/>
      <c r="F88" s="21"/>
      <c r="G88" s="28"/>
      <c r="H88" s="21"/>
      <c r="I88" s="21"/>
      <c r="J88" s="21"/>
      <c r="K88" s="21"/>
      <c r="L88" s="21"/>
      <c r="M88" s="21"/>
      <c r="N88" s="21"/>
      <c r="O88" s="21"/>
      <c r="P88" s="21"/>
      <c r="Q88" s="28"/>
      <c r="R88" s="21"/>
      <c r="S88" s="21"/>
    </row>
    <row r="89" spans="1:19" ht="15.75">
      <c r="A89" s="21"/>
      <c r="B89" s="21"/>
      <c r="C89" s="21"/>
      <c r="D89" s="21"/>
      <c r="E89" s="21"/>
      <c r="F89" s="21"/>
      <c r="G89" s="28"/>
      <c r="H89" s="21"/>
      <c r="I89" s="21"/>
      <c r="J89" s="21"/>
      <c r="K89" s="21"/>
      <c r="L89" s="21"/>
      <c r="M89" s="21"/>
      <c r="N89" s="21"/>
      <c r="O89" s="21"/>
      <c r="P89" s="21"/>
      <c r="Q89" s="28"/>
      <c r="R89" s="21"/>
      <c r="S89" s="21"/>
    </row>
    <row r="90" spans="1:19" ht="15.75">
      <c r="A90" s="21"/>
      <c r="B90" s="21"/>
      <c r="C90" s="21"/>
      <c r="D90" s="21"/>
      <c r="E90" s="21"/>
      <c r="F90" s="21"/>
      <c r="G90" s="28"/>
      <c r="H90" s="21"/>
      <c r="I90" s="21"/>
      <c r="J90" s="21"/>
      <c r="K90" s="21"/>
      <c r="L90" s="21"/>
      <c r="M90" s="21"/>
      <c r="N90" s="21"/>
      <c r="O90" s="21"/>
      <c r="P90" s="21"/>
      <c r="Q90" s="28"/>
      <c r="R90" s="21"/>
      <c r="S90" s="21"/>
    </row>
    <row r="91" spans="1:19" ht="15.75">
      <c r="A91" s="21"/>
      <c r="B91" s="21"/>
      <c r="C91" s="21"/>
      <c r="D91" s="21"/>
      <c r="E91" s="21"/>
      <c r="F91" s="21"/>
      <c r="G91" s="28"/>
      <c r="H91" s="21"/>
      <c r="I91" s="21"/>
      <c r="J91" s="21"/>
      <c r="K91" s="21"/>
      <c r="L91" s="21"/>
      <c r="M91" s="21"/>
      <c r="N91" s="21"/>
      <c r="O91" s="21"/>
      <c r="P91" s="21"/>
      <c r="Q91" s="28"/>
      <c r="R91" s="21"/>
      <c r="S91" s="21"/>
    </row>
    <row r="92" spans="1:19" ht="15.75">
      <c r="A92" s="21"/>
      <c r="B92" s="21"/>
      <c r="C92" s="21"/>
      <c r="D92" s="21"/>
      <c r="E92" s="21"/>
      <c r="F92" s="21"/>
      <c r="G92" s="28"/>
      <c r="H92" s="21"/>
      <c r="I92" s="21"/>
      <c r="J92" s="21"/>
      <c r="K92" s="21"/>
      <c r="L92" s="21"/>
      <c r="M92" s="21"/>
      <c r="N92" s="21"/>
      <c r="O92" s="21"/>
      <c r="P92" s="21"/>
      <c r="Q92" s="28"/>
      <c r="R92" s="21"/>
      <c r="S92" s="21"/>
    </row>
    <row r="93" spans="1:19" ht="15.75">
      <c r="A93" s="21"/>
      <c r="B93" s="21"/>
      <c r="C93" s="21"/>
      <c r="D93" s="21"/>
      <c r="E93" s="21"/>
      <c r="F93" s="21"/>
      <c r="G93" s="28"/>
      <c r="H93" s="21"/>
      <c r="I93" s="21"/>
      <c r="J93" s="21"/>
      <c r="K93" s="21"/>
      <c r="L93" s="21"/>
      <c r="M93" s="21"/>
      <c r="N93" s="21"/>
      <c r="O93" s="21"/>
      <c r="P93" s="21"/>
      <c r="Q93" s="28"/>
      <c r="R93" s="21"/>
      <c r="S93" s="21"/>
    </row>
    <row r="94" spans="1:19" ht="15.75">
      <c r="A94" s="21"/>
      <c r="B94" s="21"/>
      <c r="C94" s="21"/>
      <c r="D94" s="21"/>
      <c r="E94" s="21"/>
      <c r="F94" s="21"/>
      <c r="G94" s="28"/>
      <c r="H94" s="21"/>
      <c r="I94" s="21"/>
      <c r="J94" s="21"/>
      <c r="K94" s="21"/>
      <c r="L94" s="21"/>
      <c r="M94" s="21"/>
      <c r="N94" s="21"/>
      <c r="O94" s="21"/>
      <c r="P94" s="21"/>
      <c r="Q94" s="28"/>
      <c r="R94" s="21"/>
      <c r="S94" s="21"/>
    </row>
    <row r="95" spans="1:19" ht="15.75">
      <c r="A95" s="21"/>
      <c r="B95" s="21"/>
      <c r="C95" s="21"/>
      <c r="D95" s="21"/>
      <c r="E95" s="21"/>
      <c r="F95" s="21"/>
      <c r="G95" s="28"/>
      <c r="H95" s="21"/>
      <c r="I95" s="21"/>
      <c r="J95" s="21"/>
      <c r="K95" s="21"/>
      <c r="L95" s="21"/>
      <c r="M95" s="21"/>
      <c r="N95" s="21"/>
      <c r="O95" s="21"/>
      <c r="P95" s="21"/>
      <c r="Q95" s="28"/>
      <c r="R95" s="21"/>
      <c r="S95" s="21"/>
    </row>
    <row r="96" spans="1:19" ht="15.75">
      <c r="A96" s="21"/>
      <c r="B96" s="21"/>
      <c r="C96" s="21"/>
      <c r="D96" s="21"/>
      <c r="E96" s="21"/>
      <c r="F96" s="21"/>
      <c r="G96" s="28"/>
      <c r="H96" s="21"/>
      <c r="I96" s="21"/>
      <c r="J96" s="21"/>
      <c r="K96" s="21"/>
      <c r="L96" s="21"/>
      <c r="M96" s="21"/>
      <c r="N96" s="21"/>
      <c r="O96" s="21"/>
      <c r="P96" s="21"/>
      <c r="Q96" s="28"/>
      <c r="R96" s="21"/>
      <c r="S96" s="21"/>
    </row>
    <row r="97" spans="1:19" ht="15.75">
      <c r="A97" s="21"/>
      <c r="B97" s="21"/>
      <c r="C97" s="21"/>
      <c r="D97" s="21"/>
      <c r="E97" s="21"/>
      <c r="F97" s="21"/>
      <c r="G97" s="28"/>
      <c r="H97" s="21"/>
      <c r="I97" s="21"/>
      <c r="J97" s="21"/>
      <c r="K97" s="21"/>
      <c r="L97" s="21"/>
      <c r="M97" s="21"/>
      <c r="N97" s="21"/>
      <c r="O97" s="21"/>
      <c r="P97" s="21"/>
      <c r="Q97" s="28"/>
      <c r="R97" s="21"/>
      <c r="S97" s="21"/>
    </row>
    <row r="98" spans="1:19" ht="15.75">
      <c r="A98" s="21"/>
      <c r="B98" s="21"/>
      <c r="C98" s="21"/>
      <c r="D98" s="21"/>
      <c r="E98" s="21"/>
      <c r="F98" s="21"/>
      <c r="G98" s="28"/>
      <c r="H98" s="21"/>
      <c r="I98" s="21"/>
      <c r="J98" s="21"/>
      <c r="K98" s="21"/>
      <c r="L98" s="21"/>
      <c r="M98" s="21"/>
      <c r="N98" s="21"/>
      <c r="O98" s="21"/>
      <c r="P98" s="21"/>
      <c r="Q98" s="28"/>
      <c r="R98" s="21"/>
      <c r="S98" s="21"/>
    </row>
    <row r="99" spans="1:19" ht="15.75">
      <c r="A99" s="21"/>
      <c r="B99" s="21"/>
      <c r="C99" s="21"/>
      <c r="D99" s="21"/>
      <c r="E99" s="21"/>
      <c r="F99" s="21"/>
      <c r="G99" s="28"/>
      <c r="H99" s="21"/>
      <c r="I99" s="21"/>
      <c r="J99" s="21"/>
      <c r="K99" s="21"/>
      <c r="L99" s="21"/>
      <c r="M99" s="21"/>
      <c r="N99" s="21"/>
      <c r="O99" s="21"/>
      <c r="P99" s="21"/>
      <c r="Q99" s="28"/>
      <c r="R99" s="21"/>
      <c r="S99" s="21"/>
    </row>
    <row r="100" spans="1:19" ht="15.75">
      <c r="A100" s="21"/>
      <c r="B100" s="21"/>
      <c r="C100" s="21"/>
      <c r="D100" s="21"/>
      <c r="E100" s="21"/>
      <c r="F100" s="21"/>
      <c r="G100" s="28"/>
      <c r="H100" s="21"/>
      <c r="I100" s="21"/>
      <c r="J100" s="21"/>
      <c r="K100" s="21"/>
      <c r="L100" s="21"/>
      <c r="M100" s="21"/>
      <c r="N100" s="21"/>
      <c r="O100" s="21"/>
      <c r="P100" s="21"/>
      <c r="Q100" s="28"/>
      <c r="R100" s="21"/>
      <c r="S100" s="21"/>
    </row>
    <row r="101" spans="1:19" ht="15.75">
      <c r="A101" s="21"/>
      <c r="B101" s="21"/>
      <c r="C101" s="21"/>
      <c r="D101" s="21"/>
      <c r="E101" s="21"/>
      <c r="F101" s="21"/>
      <c r="G101" s="28"/>
      <c r="H101" s="21"/>
      <c r="I101" s="21"/>
      <c r="J101" s="21"/>
      <c r="K101" s="21"/>
      <c r="L101" s="21"/>
      <c r="M101" s="21"/>
      <c r="N101" s="21"/>
      <c r="O101" s="21"/>
      <c r="P101" s="21"/>
      <c r="Q101" s="28"/>
      <c r="R101" s="21"/>
      <c r="S101" s="21"/>
    </row>
    <row r="102" spans="1:19" ht="15.75">
      <c r="A102" s="21"/>
      <c r="B102" s="21"/>
      <c r="C102" s="21"/>
      <c r="D102" s="21"/>
      <c r="E102" s="21"/>
      <c r="F102" s="21"/>
      <c r="G102" s="28"/>
      <c r="H102" s="21"/>
      <c r="I102" s="21"/>
      <c r="J102" s="21"/>
      <c r="K102" s="21"/>
      <c r="L102" s="21"/>
      <c r="M102" s="21"/>
      <c r="N102" s="21"/>
      <c r="O102" s="21"/>
      <c r="P102" s="21"/>
      <c r="Q102" s="28"/>
      <c r="R102" s="21"/>
      <c r="S102" s="21"/>
    </row>
    <row r="103" spans="1:19" ht="15.75">
      <c r="A103" s="21"/>
      <c r="B103" s="21"/>
      <c r="C103" s="21"/>
      <c r="D103" s="21"/>
      <c r="E103" s="21"/>
      <c r="F103" s="21"/>
      <c r="G103" s="28"/>
      <c r="H103" s="21"/>
      <c r="I103" s="21"/>
      <c r="J103" s="21"/>
      <c r="K103" s="21"/>
      <c r="L103" s="21"/>
      <c r="M103" s="21"/>
      <c r="N103" s="21"/>
      <c r="O103" s="21"/>
      <c r="P103" s="21"/>
      <c r="Q103" s="28"/>
      <c r="R103" s="21"/>
      <c r="S103" s="21"/>
    </row>
    <row r="104" spans="1:19" ht="15.75">
      <c r="A104" s="21"/>
      <c r="B104" s="21"/>
      <c r="C104" s="21"/>
      <c r="D104" s="21"/>
      <c r="E104" s="21"/>
      <c r="F104" s="21"/>
      <c r="G104" s="28"/>
      <c r="H104" s="21"/>
      <c r="I104" s="21"/>
      <c r="J104" s="21"/>
      <c r="K104" s="21"/>
      <c r="L104" s="21"/>
      <c r="M104" s="21"/>
      <c r="N104" s="21"/>
      <c r="O104" s="21"/>
      <c r="P104" s="21"/>
      <c r="Q104" s="28"/>
      <c r="R104" s="21"/>
      <c r="S104" s="18"/>
    </row>
    <row r="105" spans="1:19" ht="15.75">
      <c r="A105" s="21"/>
      <c r="B105" s="21"/>
      <c r="C105" s="21"/>
      <c r="D105" s="21"/>
      <c r="E105" s="21"/>
      <c r="F105" s="21"/>
      <c r="G105" s="28"/>
      <c r="H105" s="21"/>
      <c r="I105" s="21"/>
      <c r="J105" s="21"/>
      <c r="K105" s="21"/>
      <c r="L105" s="21"/>
      <c r="M105" s="21"/>
      <c r="N105" s="21"/>
      <c r="O105" s="21"/>
      <c r="P105" s="21"/>
      <c r="Q105" s="28"/>
      <c r="R105" s="21"/>
      <c r="S105" s="18"/>
    </row>
    <row r="106" spans="1:19" ht="15.75">
      <c r="A106" s="21"/>
      <c r="B106" s="21"/>
      <c r="C106" s="21"/>
      <c r="D106" s="21"/>
      <c r="E106" s="21"/>
      <c r="F106" s="21"/>
      <c r="G106" s="28"/>
      <c r="H106" s="21"/>
      <c r="I106" s="21"/>
      <c r="J106" s="21"/>
      <c r="K106" s="21"/>
      <c r="L106" s="21"/>
      <c r="M106" s="21"/>
      <c r="N106" s="21"/>
      <c r="O106" s="21"/>
      <c r="P106" s="21"/>
      <c r="Q106" s="28"/>
      <c r="R106" s="21"/>
      <c r="S106" s="18"/>
    </row>
    <row r="107" spans="1:19" ht="15.75">
      <c r="A107" s="21"/>
      <c r="B107" s="21"/>
      <c r="C107" s="21"/>
      <c r="D107" s="21"/>
      <c r="E107" s="21"/>
      <c r="F107" s="21"/>
      <c r="G107" s="28"/>
      <c r="H107" s="21"/>
      <c r="I107" s="21"/>
      <c r="J107" s="21"/>
      <c r="K107" s="21"/>
      <c r="L107" s="21"/>
      <c r="M107" s="21"/>
      <c r="N107" s="21"/>
      <c r="O107" s="21"/>
      <c r="P107" s="21"/>
      <c r="Q107" s="28"/>
      <c r="R107" s="21"/>
      <c r="S107" s="18"/>
    </row>
    <row r="108" spans="1:19" ht="15.75">
      <c r="A108" s="21"/>
      <c r="B108" s="21"/>
      <c r="C108" s="21"/>
      <c r="D108" s="21"/>
      <c r="E108" s="21"/>
      <c r="F108" s="21"/>
      <c r="G108" s="28"/>
      <c r="H108" s="21"/>
      <c r="I108" s="21"/>
      <c r="J108" s="21"/>
      <c r="K108" s="21"/>
      <c r="L108" s="21"/>
      <c r="M108" s="21"/>
      <c r="N108" s="21"/>
      <c r="O108" s="21"/>
      <c r="P108" s="21"/>
      <c r="Q108" s="28"/>
      <c r="R108" s="21"/>
      <c r="S108" s="18"/>
    </row>
    <row r="109" spans="1:19" ht="15.75">
      <c r="A109" s="21"/>
      <c r="B109" s="21"/>
      <c r="C109" s="21"/>
      <c r="D109" s="21"/>
      <c r="E109" s="21"/>
      <c r="F109" s="21"/>
      <c r="G109" s="28"/>
      <c r="H109" s="21"/>
      <c r="I109" s="21"/>
      <c r="J109" s="21"/>
      <c r="K109" s="21"/>
      <c r="L109" s="21"/>
      <c r="M109" s="21"/>
      <c r="N109" s="21"/>
      <c r="O109" s="21"/>
      <c r="P109" s="21"/>
      <c r="Q109" s="28"/>
      <c r="R109" s="21"/>
      <c r="S109" s="18"/>
    </row>
    <row r="110" spans="1:19" ht="15.75">
      <c r="A110" s="21"/>
      <c r="B110" s="21"/>
      <c r="C110" s="21"/>
      <c r="D110" s="21"/>
      <c r="E110" s="21"/>
      <c r="F110" s="21"/>
      <c r="G110" s="28"/>
      <c r="H110" s="21"/>
      <c r="I110" s="21"/>
      <c r="J110" s="21"/>
      <c r="K110" s="21"/>
      <c r="L110" s="21"/>
      <c r="M110" s="21"/>
      <c r="N110" s="21"/>
      <c r="O110" s="21"/>
      <c r="P110" s="21"/>
      <c r="Q110" s="28"/>
      <c r="R110" s="21"/>
    </row>
    <row r="111" spans="1:19" ht="15.75">
      <c r="A111" s="21"/>
      <c r="B111" s="21"/>
      <c r="C111" s="21"/>
      <c r="D111" s="21"/>
      <c r="E111" s="21"/>
      <c r="F111" s="21"/>
      <c r="G111" s="28"/>
      <c r="H111" s="21"/>
      <c r="I111" s="21"/>
      <c r="J111" s="21"/>
      <c r="K111" s="21"/>
      <c r="L111" s="21"/>
      <c r="M111" s="21"/>
      <c r="N111" s="21"/>
      <c r="O111" s="21"/>
      <c r="P111" s="21"/>
      <c r="Q111" s="28"/>
      <c r="R111" s="21"/>
    </row>
    <row r="112" spans="1:19" ht="15.75">
      <c r="A112" s="21"/>
      <c r="B112" s="21"/>
      <c r="C112" s="21"/>
      <c r="D112" s="21"/>
      <c r="E112" s="21"/>
      <c r="F112" s="21"/>
      <c r="G112" s="28"/>
      <c r="H112" s="21"/>
      <c r="I112" s="21"/>
      <c r="J112" s="21"/>
      <c r="K112" s="21"/>
      <c r="L112" s="21"/>
      <c r="M112" s="21"/>
      <c r="N112" s="21"/>
      <c r="O112" s="21"/>
      <c r="P112" s="21"/>
      <c r="Q112" s="28"/>
      <c r="R112" s="21"/>
    </row>
    <row r="113" spans="1:18" ht="15.75">
      <c r="A113" s="21"/>
      <c r="B113" s="21"/>
      <c r="C113" s="21"/>
      <c r="D113" s="21"/>
      <c r="E113" s="21"/>
      <c r="F113" s="21"/>
      <c r="G113" s="28"/>
      <c r="H113" s="21"/>
      <c r="I113" s="21"/>
      <c r="J113" s="21"/>
      <c r="K113" s="21"/>
      <c r="L113" s="21"/>
      <c r="M113" s="21"/>
      <c r="N113" s="21"/>
      <c r="O113" s="21"/>
      <c r="P113" s="21"/>
      <c r="Q113" s="28"/>
      <c r="R113" s="21"/>
    </row>
    <row r="114" spans="1:18" ht="15.75">
      <c r="A114" s="21"/>
      <c r="B114" s="21"/>
      <c r="C114" s="21"/>
      <c r="D114" s="21"/>
      <c r="E114" s="21"/>
      <c r="F114" s="21"/>
      <c r="G114" s="28"/>
      <c r="H114" s="21"/>
      <c r="I114" s="21"/>
      <c r="J114" s="21"/>
      <c r="K114" s="21"/>
      <c r="L114" s="21"/>
      <c r="M114" s="21"/>
      <c r="N114" s="21"/>
      <c r="O114" s="21"/>
      <c r="P114" s="21"/>
      <c r="Q114" s="28"/>
      <c r="R114" s="21"/>
    </row>
    <row r="115" spans="1:18" ht="15.75">
      <c r="A115" s="21"/>
      <c r="B115" s="21"/>
      <c r="C115" s="21"/>
      <c r="D115" s="21"/>
      <c r="E115" s="21"/>
      <c r="F115" s="21"/>
      <c r="G115" s="28"/>
      <c r="H115" s="21"/>
      <c r="I115" s="21"/>
      <c r="J115" s="21"/>
      <c r="K115" s="21"/>
      <c r="L115" s="21"/>
      <c r="M115" s="21"/>
      <c r="N115" s="21"/>
      <c r="O115" s="21"/>
      <c r="P115" s="21"/>
      <c r="Q115" s="28"/>
      <c r="R115" s="21"/>
    </row>
    <row r="116" spans="1:18" ht="15.75">
      <c r="A116" s="21"/>
      <c r="B116" s="21"/>
      <c r="C116" s="21"/>
      <c r="D116" s="21"/>
      <c r="E116" s="21"/>
      <c r="F116" s="21"/>
      <c r="G116" s="28"/>
      <c r="H116" s="21"/>
      <c r="I116" s="21"/>
      <c r="J116" s="21"/>
      <c r="K116" s="21"/>
      <c r="L116" s="21"/>
      <c r="M116" s="21"/>
      <c r="N116" s="21"/>
      <c r="O116" s="21"/>
      <c r="P116" s="21"/>
      <c r="Q116" s="28"/>
      <c r="R116" s="21"/>
    </row>
    <row r="117" spans="1:18" ht="15.75">
      <c r="A117" s="21"/>
      <c r="B117" s="21"/>
      <c r="C117" s="21"/>
      <c r="D117" s="21"/>
      <c r="E117" s="21"/>
      <c r="F117" s="21"/>
      <c r="G117" s="28"/>
      <c r="H117" s="21"/>
      <c r="I117" s="21"/>
      <c r="J117" s="21"/>
      <c r="K117" s="21"/>
      <c r="L117" s="21"/>
      <c r="M117" s="21"/>
      <c r="N117" s="21"/>
      <c r="O117" s="21"/>
      <c r="P117" s="21"/>
      <c r="Q117" s="28"/>
      <c r="R117" s="21"/>
    </row>
    <row r="118" spans="1:18" ht="15.75">
      <c r="A118" s="21"/>
      <c r="B118" s="21"/>
      <c r="C118" s="21"/>
      <c r="D118" s="21"/>
      <c r="E118" s="21"/>
      <c r="F118" s="21"/>
      <c r="G118" s="28"/>
      <c r="H118" s="21"/>
      <c r="I118" s="21"/>
      <c r="J118" s="21"/>
      <c r="K118" s="21"/>
      <c r="L118" s="21"/>
      <c r="M118" s="21"/>
      <c r="N118" s="21"/>
      <c r="O118" s="21"/>
      <c r="P118" s="21"/>
      <c r="Q118" s="28"/>
      <c r="R118" s="21"/>
    </row>
    <row r="119" spans="1:18" ht="15.75">
      <c r="A119" s="21"/>
      <c r="B119" s="21"/>
      <c r="C119" s="21"/>
      <c r="D119" s="21"/>
      <c r="E119" s="21"/>
      <c r="F119" s="21"/>
      <c r="G119" s="28"/>
      <c r="H119" s="21"/>
      <c r="I119" s="21"/>
      <c r="J119" s="21"/>
      <c r="K119" s="21"/>
      <c r="L119" s="21"/>
      <c r="M119" s="21"/>
      <c r="N119" s="21"/>
      <c r="O119" s="21"/>
      <c r="P119" s="21"/>
      <c r="Q119" s="28"/>
      <c r="R119" s="21"/>
    </row>
    <row r="120" spans="1:18" ht="15.75">
      <c r="A120" s="21"/>
      <c r="B120" s="21"/>
      <c r="C120" s="21"/>
      <c r="D120" s="21"/>
      <c r="E120" s="21"/>
      <c r="F120" s="21"/>
      <c r="G120" s="28"/>
      <c r="H120" s="21"/>
      <c r="I120" s="21"/>
      <c r="J120" s="21"/>
      <c r="K120" s="21"/>
      <c r="L120" s="21"/>
      <c r="M120" s="21"/>
      <c r="N120" s="21"/>
      <c r="O120" s="21"/>
      <c r="P120" s="21"/>
      <c r="Q120" s="28"/>
      <c r="R120" s="21"/>
    </row>
    <row r="121" spans="1:18" ht="15.75">
      <c r="A121" s="21"/>
      <c r="B121" s="21"/>
      <c r="C121" s="21"/>
      <c r="D121" s="21"/>
      <c r="E121" s="21"/>
      <c r="F121" s="21"/>
      <c r="G121" s="28"/>
      <c r="H121" s="21"/>
      <c r="I121" s="21"/>
      <c r="J121" s="21"/>
      <c r="K121" s="21"/>
      <c r="L121" s="21"/>
      <c r="M121" s="21"/>
      <c r="N121" s="21"/>
      <c r="O121" s="21"/>
      <c r="P121" s="21"/>
      <c r="Q121" s="28"/>
      <c r="R121" s="21"/>
    </row>
    <row r="122" spans="1:18" ht="15.75">
      <c r="A122" s="21"/>
      <c r="B122" s="21"/>
      <c r="C122" s="21"/>
      <c r="D122" s="21"/>
      <c r="E122" s="21"/>
      <c r="F122" s="21"/>
      <c r="G122" s="28"/>
      <c r="H122" s="21"/>
      <c r="I122" s="21"/>
      <c r="J122" s="21"/>
      <c r="K122" s="21"/>
      <c r="L122" s="21"/>
      <c r="M122" s="21"/>
      <c r="N122" s="21"/>
      <c r="O122" s="21"/>
      <c r="P122" s="21"/>
      <c r="Q122" s="28"/>
      <c r="R122" s="21"/>
    </row>
    <row r="123" spans="1:18" ht="15.75">
      <c r="A123" s="21"/>
      <c r="B123" s="21"/>
      <c r="C123" s="21"/>
      <c r="D123" s="21"/>
      <c r="E123" s="21"/>
      <c r="F123" s="21"/>
      <c r="G123" s="28"/>
      <c r="H123" s="21"/>
      <c r="I123" s="21"/>
      <c r="J123" s="21"/>
      <c r="K123" s="21"/>
      <c r="L123" s="21"/>
      <c r="M123" s="21"/>
      <c r="N123" s="21"/>
      <c r="O123" s="21"/>
      <c r="P123" s="21"/>
      <c r="Q123" s="28"/>
      <c r="R123" s="21"/>
    </row>
    <row r="124" spans="1:18" ht="15.75">
      <c r="A124" s="21"/>
      <c r="B124" s="21"/>
      <c r="C124" s="21"/>
      <c r="D124" s="21"/>
      <c r="E124" s="21"/>
      <c r="F124" s="21"/>
      <c r="G124" s="28"/>
      <c r="H124" s="21"/>
      <c r="I124" s="21"/>
      <c r="J124" s="21"/>
      <c r="K124" s="21"/>
      <c r="L124" s="21"/>
      <c r="M124" s="21"/>
      <c r="N124" s="21"/>
      <c r="O124" s="21"/>
      <c r="P124" s="21"/>
      <c r="Q124" s="28"/>
      <c r="R124" s="21"/>
    </row>
    <row r="125" spans="1:18" ht="15.75">
      <c r="A125" s="21"/>
      <c r="B125" s="21"/>
      <c r="C125" s="21"/>
      <c r="D125" s="21"/>
      <c r="E125" s="21"/>
      <c r="F125" s="21"/>
      <c r="G125" s="28"/>
      <c r="H125" s="21"/>
      <c r="I125" s="21"/>
      <c r="J125" s="21"/>
      <c r="K125" s="21"/>
      <c r="L125" s="21"/>
      <c r="M125" s="21"/>
      <c r="N125" s="21"/>
      <c r="O125" s="21"/>
      <c r="P125" s="21"/>
      <c r="Q125" s="28"/>
      <c r="R125" s="21"/>
    </row>
    <row r="126" spans="1:18" ht="15.75">
      <c r="A126" s="21"/>
      <c r="B126" s="21"/>
      <c r="C126" s="21"/>
      <c r="D126" s="21"/>
      <c r="E126" s="21"/>
      <c r="F126" s="21"/>
      <c r="G126" s="28"/>
      <c r="H126" s="21"/>
      <c r="I126" s="21"/>
      <c r="J126" s="21"/>
      <c r="K126" s="21"/>
      <c r="L126" s="21"/>
      <c r="M126" s="21"/>
      <c r="N126" s="21"/>
      <c r="O126" s="21"/>
      <c r="P126" s="21"/>
      <c r="Q126" s="28"/>
      <c r="R126" s="21"/>
    </row>
    <row r="127" spans="1:18" ht="15.75">
      <c r="A127" s="21"/>
      <c r="B127" s="21"/>
      <c r="C127" s="21"/>
      <c r="D127" s="21"/>
      <c r="E127" s="21"/>
      <c r="F127" s="21"/>
      <c r="G127" s="28"/>
      <c r="H127" s="21"/>
      <c r="I127" s="21"/>
      <c r="J127" s="21"/>
      <c r="K127" s="21"/>
      <c r="L127" s="21"/>
      <c r="M127" s="21"/>
      <c r="N127" s="21"/>
      <c r="O127" s="21"/>
      <c r="P127" s="21"/>
      <c r="Q127" s="28"/>
      <c r="R127" s="21"/>
    </row>
    <row r="128" spans="1:18" ht="15.75">
      <c r="A128" s="21"/>
      <c r="B128" s="21"/>
      <c r="C128" s="21"/>
      <c r="D128" s="21"/>
      <c r="E128" s="21"/>
      <c r="F128" s="21"/>
      <c r="G128" s="28"/>
      <c r="H128" s="21"/>
      <c r="I128" s="21"/>
      <c r="J128" s="21"/>
      <c r="K128" s="21"/>
      <c r="L128" s="21"/>
      <c r="M128" s="21"/>
      <c r="N128" s="21"/>
      <c r="O128" s="21"/>
      <c r="P128" s="21"/>
      <c r="Q128" s="28"/>
      <c r="R128" s="21"/>
    </row>
    <row r="129" spans="1:18" ht="15.75">
      <c r="A129" s="21"/>
      <c r="B129" s="21"/>
      <c r="C129" s="21"/>
      <c r="D129" s="21"/>
      <c r="E129" s="21"/>
      <c r="F129" s="21"/>
      <c r="G129" s="28"/>
      <c r="H129" s="21"/>
      <c r="I129" s="21"/>
      <c r="J129" s="21"/>
      <c r="K129" s="21"/>
      <c r="L129" s="21"/>
      <c r="M129" s="21"/>
      <c r="N129" s="21"/>
      <c r="O129" s="21"/>
      <c r="P129" s="21"/>
      <c r="Q129" s="28"/>
      <c r="R129" s="21"/>
    </row>
    <row r="130" spans="1:18" ht="15.75">
      <c r="A130" s="21"/>
      <c r="B130" s="21"/>
      <c r="C130" s="21"/>
      <c r="D130" s="21"/>
      <c r="E130" s="21"/>
      <c r="F130" s="21"/>
      <c r="G130" s="28"/>
      <c r="H130" s="21"/>
      <c r="I130" s="21"/>
      <c r="J130" s="21"/>
      <c r="K130" s="21"/>
      <c r="L130" s="21"/>
      <c r="M130" s="21"/>
      <c r="N130" s="21"/>
      <c r="O130" s="21"/>
      <c r="P130" s="21"/>
      <c r="Q130" s="28"/>
      <c r="R130" s="21"/>
    </row>
    <row r="131" spans="1:18" ht="15.75">
      <c r="A131" s="21"/>
      <c r="B131" s="21"/>
      <c r="C131" s="21"/>
      <c r="D131" s="21"/>
      <c r="E131" s="21"/>
      <c r="F131" s="21"/>
      <c r="G131" s="28"/>
      <c r="H131" s="21"/>
      <c r="I131" s="21"/>
      <c r="J131" s="21"/>
      <c r="K131" s="21"/>
      <c r="L131" s="21"/>
      <c r="M131" s="21"/>
      <c r="N131" s="21"/>
      <c r="O131" s="21"/>
      <c r="P131" s="21"/>
      <c r="Q131" s="28"/>
      <c r="R131" s="21"/>
    </row>
    <row r="132" spans="1:18" ht="15.75">
      <c r="A132" s="21"/>
      <c r="B132" s="21"/>
      <c r="C132" s="21"/>
      <c r="D132" s="21"/>
      <c r="E132" s="21"/>
      <c r="F132" s="21"/>
      <c r="G132" s="28"/>
      <c r="H132" s="21"/>
      <c r="I132" s="21"/>
      <c r="J132" s="21"/>
      <c r="K132" s="21"/>
      <c r="L132" s="21"/>
      <c r="M132" s="21"/>
      <c r="N132" s="21"/>
      <c r="O132" s="21"/>
      <c r="P132" s="21"/>
      <c r="Q132" s="28"/>
      <c r="R132" s="21"/>
    </row>
    <row r="133" spans="1:18" ht="15.75">
      <c r="A133" s="21"/>
      <c r="B133" s="21"/>
      <c r="C133" s="21"/>
      <c r="D133" s="21"/>
      <c r="E133" s="21"/>
      <c r="F133" s="21"/>
      <c r="G133" s="28"/>
      <c r="H133" s="21"/>
      <c r="I133" s="21"/>
      <c r="J133" s="21"/>
      <c r="K133" s="21"/>
      <c r="L133" s="21"/>
      <c r="M133" s="21"/>
      <c r="N133" s="21"/>
      <c r="O133" s="21"/>
      <c r="P133" s="21"/>
      <c r="Q133" s="28"/>
      <c r="R133" s="21"/>
    </row>
    <row r="134" spans="1:18" ht="15.75">
      <c r="A134" s="21"/>
      <c r="B134" s="21"/>
      <c r="C134" s="21"/>
      <c r="D134" s="21"/>
      <c r="E134" s="21"/>
      <c r="F134" s="21"/>
      <c r="G134" s="28"/>
      <c r="H134" s="21"/>
      <c r="I134" s="21"/>
      <c r="J134" s="21"/>
      <c r="K134" s="21"/>
      <c r="L134" s="21"/>
      <c r="M134" s="21"/>
      <c r="N134" s="21"/>
      <c r="O134" s="21"/>
      <c r="P134" s="21"/>
      <c r="Q134" s="28"/>
      <c r="R134" s="21"/>
    </row>
    <row r="135" spans="1:18" ht="15.75">
      <c r="A135" s="21"/>
      <c r="B135" s="21"/>
      <c r="C135" s="21"/>
      <c r="D135" s="21"/>
      <c r="E135" s="21"/>
      <c r="F135" s="21"/>
      <c r="G135" s="28"/>
      <c r="H135" s="21"/>
      <c r="I135" s="21"/>
      <c r="J135" s="21"/>
      <c r="K135" s="21"/>
      <c r="L135" s="21"/>
      <c r="M135" s="21"/>
      <c r="N135" s="21"/>
      <c r="O135" s="21"/>
      <c r="P135" s="21"/>
      <c r="Q135" s="28"/>
      <c r="R135" s="21"/>
    </row>
    <row r="136" spans="1:18" ht="15.75">
      <c r="A136" s="21"/>
      <c r="B136" s="21"/>
      <c r="C136" s="21"/>
      <c r="D136" s="21"/>
      <c r="E136" s="21"/>
      <c r="F136" s="21"/>
      <c r="G136" s="28"/>
      <c r="H136" s="21"/>
      <c r="I136" s="21"/>
      <c r="J136" s="21"/>
      <c r="K136" s="21"/>
      <c r="L136" s="21"/>
      <c r="M136" s="21"/>
      <c r="N136" s="21"/>
      <c r="O136" s="21"/>
      <c r="P136" s="21"/>
      <c r="Q136" s="28"/>
      <c r="R136" s="21"/>
    </row>
    <row r="137" spans="1:18" ht="15.75">
      <c r="A137" s="21"/>
      <c r="B137" s="21"/>
      <c r="C137" s="21"/>
      <c r="D137" s="21"/>
      <c r="E137" s="21"/>
      <c r="F137" s="21"/>
      <c r="G137" s="28"/>
      <c r="H137" s="21"/>
      <c r="I137" s="21"/>
      <c r="J137" s="21"/>
      <c r="K137" s="21"/>
      <c r="L137" s="21"/>
      <c r="M137" s="21"/>
      <c r="N137" s="21"/>
      <c r="O137" s="21"/>
      <c r="P137" s="21"/>
      <c r="Q137" s="28"/>
      <c r="R137" s="21"/>
    </row>
    <row r="138" spans="1:18" ht="15.75">
      <c r="A138" s="21"/>
      <c r="B138" s="21"/>
      <c r="C138" s="21"/>
      <c r="D138" s="21"/>
      <c r="E138" s="21"/>
      <c r="F138" s="21"/>
      <c r="G138" s="28"/>
      <c r="H138" s="21"/>
      <c r="I138" s="21"/>
      <c r="J138" s="21"/>
      <c r="K138" s="21"/>
      <c r="L138" s="21"/>
      <c r="M138" s="21"/>
      <c r="N138" s="21"/>
      <c r="O138" s="21"/>
      <c r="P138" s="21"/>
      <c r="Q138" s="28"/>
      <c r="R138" s="21"/>
    </row>
    <row r="139" spans="1:18" ht="15.75">
      <c r="A139" s="21"/>
      <c r="B139" s="21"/>
      <c r="C139" s="21"/>
      <c r="D139" s="21"/>
      <c r="E139" s="21"/>
      <c r="F139" s="21"/>
      <c r="G139" s="28"/>
      <c r="H139" s="21"/>
      <c r="I139" s="21"/>
      <c r="J139" s="21"/>
      <c r="K139" s="21"/>
      <c r="L139" s="21"/>
      <c r="M139" s="21"/>
      <c r="N139" s="21"/>
      <c r="O139" s="21"/>
      <c r="P139" s="21"/>
      <c r="Q139" s="28"/>
      <c r="R139" s="21"/>
    </row>
    <row r="140" spans="1:18" ht="15.75">
      <c r="A140" s="21"/>
      <c r="B140" s="21"/>
      <c r="C140" s="21"/>
      <c r="D140" s="21"/>
      <c r="E140" s="21"/>
      <c r="F140" s="21"/>
      <c r="G140" s="28"/>
      <c r="H140" s="21"/>
      <c r="I140" s="21"/>
      <c r="J140" s="21"/>
      <c r="K140" s="21"/>
      <c r="L140" s="21"/>
      <c r="M140" s="21"/>
      <c r="N140" s="21"/>
      <c r="O140" s="21"/>
      <c r="P140" s="21"/>
      <c r="Q140" s="28"/>
      <c r="R140" s="21"/>
    </row>
    <row r="141" spans="1:18" ht="15.75">
      <c r="A141" s="21"/>
      <c r="B141" s="21"/>
      <c r="C141" s="21"/>
      <c r="D141" s="21"/>
      <c r="E141" s="21"/>
      <c r="F141" s="21"/>
      <c r="G141" s="28"/>
      <c r="H141" s="21"/>
      <c r="I141" s="21"/>
      <c r="J141" s="21"/>
      <c r="K141" s="21"/>
      <c r="L141" s="21"/>
      <c r="M141" s="21"/>
      <c r="N141" s="21"/>
      <c r="O141" s="21"/>
      <c r="P141" s="21"/>
      <c r="Q141" s="28"/>
      <c r="R141" s="21"/>
    </row>
    <row r="142" spans="1:18" ht="15.75">
      <c r="A142" s="21"/>
      <c r="B142" s="21"/>
      <c r="C142" s="21"/>
      <c r="D142" s="21"/>
      <c r="E142" s="21"/>
      <c r="F142" s="21"/>
      <c r="G142" s="28"/>
      <c r="H142" s="21"/>
      <c r="I142" s="21"/>
      <c r="J142" s="21"/>
      <c r="K142" s="21"/>
      <c r="L142" s="21"/>
      <c r="M142" s="21"/>
      <c r="N142" s="21"/>
      <c r="O142" s="21"/>
      <c r="P142" s="21"/>
      <c r="Q142" s="28"/>
      <c r="R142" s="21"/>
    </row>
    <row r="143" spans="1:18" ht="15.75">
      <c r="A143" s="21"/>
      <c r="B143" s="21"/>
      <c r="C143" s="21"/>
      <c r="D143" s="21"/>
      <c r="E143" s="21"/>
      <c r="F143" s="21"/>
      <c r="G143" s="28"/>
      <c r="H143" s="21"/>
      <c r="I143" s="21"/>
      <c r="J143" s="21"/>
      <c r="K143" s="21"/>
      <c r="L143" s="21"/>
      <c r="M143" s="21"/>
      <c r="N143" s="21"/>
      <c r="O143" s="21"/>
      <c r="P143" s="21"/>
      <c r="Q143" s="28"/>
      <c r="R143" s="21"/>
    </row>
    <row r="144" spans="1:18" ht="15.75">
      <c r="A144" s="21"/>
      <c r="B144" s="21"/>
      <c r="C144" s="21"/>
      <c r="D144" s="21"/>
      <c r="E144" s="21"/>
      <c r="F144" s="21"/>
      <c r="G144" s="28"/>
      <c r="H144" s="21"/>
      <c r="I144" s="21"/>
      <c r="J144" s="21"/>
      <c r="K144" s="21"/>
      <c r="L144" s="21"/>
      <c r="M144" s="21"/>
      <c r="N144" s="21"/>
      <c r="O144" s="21"/>
      <c r="P144" s="21"/>
      <c r="Q144" s="28"/>
      <c r="R144" s="21"/>
    </row>
    <row r="145" spans="1:18" ht="15.75">
      <c r="A145" s="21"/>
      <c r="B145" s="21"/>
      <c r="C145" s="21"/>
      <c r="D145" s="21"/>
      <c r="E145" s="21"/>
      <c r="F145" s="21"/>
      <c r="G145" s="28"/>
      <c r="H145" s="21"/>
      <c r="I145" s="21"/>
      <c r="J145" s="21"/>
      <c r="K145" s="21"/>
      <c r="L145" s="21"/>
      <c r="M145" s="21"/>
      <c r="N145" s="21"/>
      <c r="O145" s="21"/>
      <c r="P145" s="21"/>
      <c r="Q145" s="28"/>
      <c r="R145" s="21"/>
    </row>
    <row r="146" spans="1:18" ht="15.75">
      <c r="A146" s="21"/>
      <c r="B146" s="21"/>
      <c r="C146" s="21"/>
      <c r="D146" s="21"/>
      <c r="E146" s="21"/>
      <c r="F146" s="21"/>
      <c r="G146" s="28"/>
      <c r="H146" s="21"/>
      <c r="I146" s="21"/>
      <c r="J146" s="21"/>
      <c r="K146" s="21"/>
      <c r="L146" s="21"/>
      <c r="M146" s="21"/>
      <c r="N146" s="21"/>
      <c r="O146" s="21"/>
      <c r="P146" s="21"/>
      <c r="Q146" s="28"/>
      <c r="R146" s="21"/>
    </row>
    <row r="147" spans="1:18" ht="15.75">
      <c r="A147" s="21"/>
      <c r="B147" s="21"/>
      <c r="C147" s="21"/>
      <c r="D147" s="21"/>
      <c r="E147" s="21"/>
      <c r="F147" s="21"/>
      <c r="G147" s="28"/>
      <c r="H147" s="21"/>
      <c r="I147" s="21"/>
      <c r="J147" s="21"/>
      <c r="K147" s="21"/>
      <c r="L147" s="21"/>
      <c r="M147" s="21"/>
      <c r="N147" s="21"/>
      <c r="O147" s="21"/>
      <c r="P147" s="21"/>
      <c r="Q147" s="28"/>
      <c r="R147" s="21"/>
    </row>
    <row r="148" spans="1:18" ht="15.75">
      <c r="A148" s="21"/>
      <c r="B148" s="21"/>
      <c r="C148" s="21"/>
      <c r="D148" s="21"/>
      <c r="E148" s="21"/>
      <c r="F148" s="21"/>
      <c r="G148" s="28"/>
      <c r="H148" s="21"/>
      <c r="I148" s="21"/>
      <c r="J148" s="21"/>
      <c r="K148" s="21"/>
      <c r="L148" s="21"/>
      <c r="M148" s="21"/>
      <c r="N148" s="21"/>
      <c r="O148" s="21"/>
      <c r="P148" s="21"/>
      <c r="Q148" s="28"/>
      <c r="R148" s="21"/>
    </row>
    <row r="149" spans="1:18" ht="15.75">
      <c r="A149" s="21"/>
      <c r="B149" s="21"/>
      <c r="C149" s="21"/>
      <c r="D149" s="21"/>
      <c r="E149" s="21"/>
      <c r="F149" s="21"/>
      <c r="G149" s="28"/>
      <c r="H149" s="21"/>
      <c r="I149" s="21"/>
      <c r="J149" s="21"/>
      <c r="K149" s="21"/>
      <c r="L149" s="21"/>
      <c r="M149" s="21"/>
      <c r="N149" s="21"/>
      <c r="O149" s="21"/>
      <c r="P149" s="21"/>
      <c r="Q149" s="28"/>
      <c r="R149" s="21"/>
    </row>
    <row r="150" spans="1:18" ht="15.75">
      <c r="A150" s="21"/>
      <c r="B150" s="21"/>
      <c r="C150" s="21"/>
      <c r="D150" s="21"/>
      <c r="E150" s="21"/>
      <c r="F150" s="21"/>
      <c r="G150" s="28"/>
      <c r="H150" s="21"/>
      <c r="I150" s="21"/>
      <c r="J150" s="21"/>
      <c r="K150" s="21"/>
      <c r="L150" s="21"/>
      <c r="M150" s="21"/>
      <c r="N150" s="21"/>
      <c r="O150" s="21"/>
      <c r="P150" s="21"/>
      <c r="Q150" s="28"/>
      <c r="R150" s="21"/>
    </row>
    <row r="151" spans="1:18" ht="15.75">
      <c r="A151" s="21"/>
      <c r="B151" s="21"/>
      <c r="C151" s="21"/>
      <c r="D151" s="21"/>
      <c r="E151" s="21"/>
      <c r="F151" s="21"/>
      <c r="G151" s="28"/>
      <c r="H151" s="21"/>
      <c r="I151" s="21"/>
      <c r="J151" s="21"/>
      <c r="K151" s="21"/>
      <c r="L151" s="21"/>
      <c r="M151" s="21"/>
      <c r="N151" s="21"/>
      <c r="O151" s="21"/>
      <c r="P151" s="21"/>
      <c r="Q151" s="28"/>
      <c r="R151" s="21"/>
    </row>
    <row r="152" spans="1:18" ht="15.75">
      <c r="A152" s="21"/>
      <c r="B152" s="21"/>
      <c r="C152" s="21"/>
      <c r="D152" s="21"/>
      <c r="E152" s="21"/>
      <c r="F152" s="21"/>
      <c r="G152" s="28"/>
      <c r="H152" s="21"/>
      <c r="I152" s="21"/>
      <c r="J152" s="21"/>
      <c r="K152" s="21"/>
      <c r="L152" s="21"/>
      <c r="M152" s="21"/>
      <c r="N152" s="21"/>
      <c r="O152" s="21"/>
      <c r="P152" s="21"/>
      <c r="Q152" s="28"/>
      <c r="R152" s="21"/>
    </row>
    <row r="153" spans="1:18" ht="15.75">
      <c r="A153" s="21"/>
      <c r="B153" s="21"/>
      <c r="C153" s="21"/>
      <c r="D153" s="21"/>
      <c r="E153" s="21"/>
      <c r="F153" s="21"/>
      <c r="G153" s="28"/>
      <c r="H153" s="21"/>
      <c r="I153" s="21"/>
      <c r="J153" s="21"/>
      <c r="K153" s="21"/>
      <c r="L153" s="21"/>
      <c r="M153" s="21"/>
      <c r="N153" s="21"/>
      <c r="O153" s="21"/>
      <c r="P153" s="21"/>
      <c r="Q153" s="28"/>
      <c r="R153" s="21"/>
    </row>
    <row r="154" spans="1:18" ht="15.75">
      <c r="A154" s="21"/>
      <c r="B154" s="21"/>
      <c r="C154" s="21"/>
      <c r="D154" s="21"/>
      <c r="E154" s="21"/>
      <c r="F154" s="21"/>
      <c r="G154" s="28"/>
      <c r="H154" s="21"/>
      <c r="I154" s="21"/>
      <c r="J154" s="21"/>
      <c r="K154" s="21"/>
      <c r="L154" s="21"/>
      <c r="M154" s="21"/>
      <c r="N154" s="21"/>
      <c r="O154" s="21"/>
      <c r="P154" s="21"/>
      <c r="Q154" s="28"/>
      <c r="R154" s="21"/>
    </row>
    <row r="155" spans="1:18" ht="15.75">
      <c r="A155" s="21"/>
      <c r="B155" s="21"/>
      <c r="C155" s="21"/>
      <c r="D155" s="21"/>
      <c r="E155" s="21"/>
      <c r="F155" s="21"/>
      <c r="G155" s="28"/>
      <c r="H155" s="21"/>
      <c r="I155" s="21"/>
      <c r="J155" s="21"/>
      <c r="K155" s="21"/>
      <c r="L155" s="21"/>
      <c r="M155" s="21"/>
      <c r="N155" s="21"/>
      <c r="O155" s="21"/>
      <c r="P155" s="21"/>
      <c r="Q155" s="28"/>
      <c r="R155" s="21"/>
    </row>
    <row r="156" spans="1:18" ht="15.75">
      <c r="A156" s="21"/>
      <c r="B156" s="21"/>
      <c r="C156" s="21"/>
      <c r="D156" s="21"/>
      <c r="E156" s="21"/>
      <c r="F156" s="21"/>
      <c r="G156" s="28"/>
      <c r="H156" s="21"/>
      <c r="I156" s="21"/>
      <c r="J156" s="21"/>
      <c r="K156" s="21"/>
      <c r="L156" s="21"/>
      <c r="M156" s="21"/>
      <c r="N156" s="21"/>
      <c r="O156" s="21"/>
      <c r="P156" s="21"/>
      <c r="Q156" s="28"/>
      <c r="R156" s="21"/>
    </row>
    <row r="157" spans="1:18" ht="15.75">
      <c r="A157" s="21"/>
      <c r="B157" s="21"/>
      <c r="C157" s="21"/>
      <c r="D157" s="21"/>
      <c r="E157" s="21"/>
      <c r="F157" s="21"/>
      <c r="G157" s="28"/>
      <c r="H157" s="21"/>
      <c r="I157" s="21"/>
      <c r="J157" s="21"/>
      <c r="K157" s="21"/>
      <c r="L157" s="21"/>
      <c r="M157" s="21"/>
      <c r="N157" s="21"/>
      <c r="O157" s="21"/>
      <c r="P157" s="21"/>
      <c r="Q157" s="28"/>
      <c r="R157" s="21"/>
    </row>
    <row r="158" spans="1:18" ht="15.75">
      <c r="A158" s="21"/>
      <c r="B158" s="21"/>
      <c r="C158" s="21"/>
      <c r="D158" s="21"/>
      <c r="E158" s="21"/>
      <c r="F158" s="21"/>
      <c r="G158" s="28"/>
      <c r="H158" s="21"/>
      <c r="I158" s="21"/>
      <c r="J158" s="21"/>
      <c r="K158" s="21"/>
      <c r="L158" s="21"/>
      <c r="M158" s="21"/>
      <c r="N158" s="21"/>
      <c r="O158" s="21"/>
      <c r="P158" s="21"/>
      <c r="Q158" s="28"/>
      <c r="R158" s="21"/>
    </row>
  </sheetData>
  <autoFilter ref="A1:AR7">
    <sortState ref="A4:AR7">
      <sortCondition descending="1" ref="AO1:AO7"/>
    </sortState>
  </autoFilter>
  <sortState ref="A4:AR7">
    <sortCondition ref="A4"/>
  </sortState>
  <mergeCells count="1">
    <mergeCell ref="AI10:AM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R97"/>
  <sheetViews>
    <sheetView zoomScale="90" zoomScaleNormal="90" workbookViewId="0">
      <pane xSplit="2" ySplit="1" topLeftCell="V2" activePane="bottomRight" state="frozen"/>
      <selection activeCell="B3" sqref="B3"/>
      <selection pane="topRight" activeCell="B3" sqref="B3"/>
      <selection pane="bottomLeft" activeCell="B3" sqref="B3"/>
      <selection pane="bottomRight" activeCell="AA16" sqref="AA16"/>
    </sheetView>
  </sheetViews>
  <sheetFormatPr defaultColWidth="8.85546875" defaultRowHeight="15"/>
  <cols>
    <col min="1" max="1" width="5" customWidth="1"/>
    <col min="2" max="2" width="52.28515625" customWidth="1"/>
    <col min="3" max="3" width="9.42578125" bestFit="1" customWidth="1"/>
    <col min="4" max="4" width="11.28515625" customWidth="1"/>
    <col min="5" max="5" width="15.42578125" customWidth="1"/>
    <col min="6" max="6" width="12.140625" customWidth="1"/>
    <col min="7" max="7" width="12.140625" style="72" customWidth="1"/>
    <col min="8" max="8" width="13.7109375" customWidth="1"/>
    <col min="9" max="9" width="6.85546875" customWidth="1"/>
    <col min="10" max="10" width="9.42578125" hidden="1" customWidth="1"/>
    <col min="11" max="11" width="11.140625" bestFit="1" customWidth="1"/>
    <col min="12" max="12" width="12.28515625" customWidth="1"/>
    <col min="13" max="13" width="5.7109375" bestFit="1" customWidth="1"/>
    <col min="14" max="14" width="11.85546875" customWidth="1"/>
    <col min="15" max="15" width="5.7109375" bestFit="1" customWidth="1"/>
    <col min="16" max="16" width="12.140625" bestFit="1" customWidth="1"/>
    <col min="17" max="17" width="12.140625" style="72" hidden="1" customWidth="1"/>
    <col min="18" max="18" width="12" customWidth="1"/>
    <col min="19" max="19" width="5.7109375" bestFit="1" customWidth="1"/>
    <col min="20" max="20" width="12" customWidth="1"/>
    <col min="21" max="21" width="5.7109375" style="72" bestFit="1" customWidth="1"/>
    <col min="22" max="22" width="11.85546875" customWidth="1"/>
    <col min="23" max="23" width="8.42578125" customWidth="1"/>
    <col min="24" max="24" width="5.7109375" bestFit="1" customWidth="1"/>
    <col min="25" max="25" width="11.7109375" customWidth="1"/>
    <col min="26" max="26" width="5.7109375" bestFit="1" customWidth="1"/>
    <col min="27" max="27" width="15.140625" customWidth="1"/>
    <col min="28" max="28" width="5.7109375" bestFit="1" customWidth="1"/>
    <col min="29" max="29" width="14.42578125" customWidth="1"/>
    <col min="30" max="30" width="5.7109375" bestFit="1" customWidth="1"/>
    <col min="31" max="31" width="12" bestFit="1" customWidth="1"/>
    <col min="32" max="32" width="7.42578125" customWidth="1"/>
    <col min="33" max="33" width="7.140625" customWidth="1"/>
    <col min="34" max="34" width="13.42578125" customWidth="1"/>
    <col min="35" max="35" width="7.28515625" customWidth="1"/>
    <col min="36" max="36" width="7.42578125" customWidth="1"/>
    <col min="37" max="37" width="13.85546875" customWidth="1"/>
    <col min="38" max="38" width="8.28515625" customWidth="1"/>
    <col min="39" max="39" width="8.140625" customWidth="1"/>
    <col min="40" max="40" width="7.7109375" customWidth="1"/>
    <col min="42" max="42" width="11.140625" hidden="1" customWidth="1"/>
    <col min="43" max="43" width="13.140625" hidden="1" customWidth="1"/>
    <col min="44" max="44" width="12.7109375" hidden="1" customWidth="1"/>
  </cols>
  <sheetData>
    <row r="1" spans="1:44" s="8" customFormat="1" ht="140.25" customHeight="1">
      <c r="A1" s="84" t="s">
        <v>0</v>
      </c>
      <c r="B1" s="106" t="s">
        <v>1</v>
      </c>
      <c r="C1" s="84" t="s">
        <v>2</v>
      </c>
      <c r="D1" s="118" t="s">
        <v>3</v>
      </c>
      <c r="E1" s="118" t="s">
        <v>145</v>
      </c>
      <c r="F1" s="118" t="s">
        <v>146</v>
      </c>
      <c r="G1" s="119" t="s">
        <v>207</v>
      </c>
      <c r="H1" s="84" t="s">
        <v>147</v>
      </c>
      <c r="I1" s="120" t="s">
        <v>4</v>
      </c>
      <c r="J1" s="84" t="s">
        <v>5</v>
      </c>
      <c r="K1" s="84" t="s">
        <v>6</v>
      </c>
      <c r="L1" s="84" t="s">
        <v>7</v>
      </c>
      <c r="M1" s="120" t="s">
        <v>8</v>
      </c>
      <c r="N1" s="84" t="s">
        <v>9</v>
      </c>
      <c r="O1" s="120" t="s">
        <v>10</v>
      </c>
      <c r="P1" s="84" t="s">
        <v>11</v>
      </c>
      <c r="Q1" s="84" t="s">
        <v>209</v>
      </c>
      <c r="R1" s="84" t="s">
        <v>170</v>
      </c>
      <c r="S1" s="120" t="s">
        <v>34</v>
      </c>
      <c r="T1" s="84" t="s">
        <v>12</v>
      </c>
      <c r="U1" s="120" t="s">
        <v>201</v>
      </c>
      <c r="V1" s="84" t="s">
        <v>13</v>
      </c>
      <c r="W1" s="121" t="s">
        <v>143</v>
      </c>
      <c r="X1" s="120" t="s">
        <v>35</v>
      </c>
      <c r="Y1" s="84" t="s">
        <v>14</v>
      </c>
      <c r="Z1" s="120" t="s">
        <v>202</v>
      </c>
      <c r="AA1" s="84" t="s">
        <v>15</v>
      </c>
      <c r="AB1" s="120" t="s">
        <v>36</v>
      </c>
      <c r="AC1" s="84" t="s">
        <v>16</v>
      </c>
      <c r="AD1" s="120" t="s">
        <v>203</v>
      </c>
      <c r="AE1" s="84" t="s">
        <v>17</v>
      </c>
      <c r="AF1" s="121" t="s">
        <v>18</v>
      </c>
      <c r="AG1" s="120" t="s">
        <v>204</v>
      </c>
      <c r="AH1" s="84" t="s">
        <v>19</v>
      </c>
      <c r="AI1" s="121" t="s">
        <v>144</v>
      </c>
      <c r="AJ1" s="120" t="s">
        <v>205</v>
      </c>
      <c r="AK1" s="84" t="s">
        <v>20</v>
      </c>
      <c r="AL1" s="121" t="s">
        <v>169</v>
      </c>
      <c r="AM1" s="120" t="s">
        <v>206</v>
      </c>
      <c r="AN1" s="122" t="s">
        <v>33</v>
      </c>
      <c r="AO1" s="122" t="s">
        <v>22</v>
      </c>
      <c r="AP1" s="102"/>
      <c r="AQ1" s="103"/>
      <c r="AR1" s="103"/>
    </row>
    <row r="2" spans="1:44" s="85" customFormat="1" ht="15" customHeight="1">
      <c r="A2" s="138"/>
      <c r="B2" s="133" t="s">
        <v>227</v>
      </c>
      <c r="C2" s="134"/>
      <c r="D2" s="134"/>
      <c r="E2" s="134"/>
      <c r="F2" s="134"/>
      <c r="G2" s="134"/>
      <c r="H2" s="134"/>
      <c r="I2" s="134">
        <v>1</v>
      </c>
      <c r="J2" s="134"/>
      <c r="K2" s="134"/>
      <c r="L2" s="134"/>
      <c r="M2" s="134">
        <v>2</v>
      </c>
      <c r="N2" s="134"/>
      <c r="O2" s="134">
        <v>1</v>
      </c>
      <c r="P2" s="134"/>
      <c r="Q2" s="134"/>
      <c r="R2" s="134"/>
      <c r="S2" s="134">
        <v>0</v>
      </c>
      <c r="T2" s="134"/>
      <c r="U2" s="134">
        <v>0</v>
      </c>
      <c r="V2" s="134"/>
      <c r="W2" s="135"/>
      <c r="X2" s="134">
        <v>1</v>
      </c>
      <c r="Y2" s="134"/>
      <c r="Z2" s="134">
        <v>1</v>
      </c>
      <c r="AA2" s="134"/>
      <c r="AB2" s="134">
        <v>2</v>
      </c>
      <c r="AC2" s="134"/>
      <c r="AD2" s="134">
        <v>2</v>
      </c>
      <c r="AE2" s="134"/>
      <c r="AF2" s="134"/>
      <c r="AG2" s="134">
        <v>3</v>
      </c>
      <c r="AH2" s="134"/>
      <c r="AI2" s="134"/>
      <c r="AJ2" s="134">
        <v>2</v>
      </c>
      <c r="AK2" s="134"/>
      <c r="AL2" s="134"/>
      <c r="AM2" s="134">
        <v>3</v>
      </c>
      <c r="AN2" s="134">
        <f>SUM(C2:AM2)</f>
        <v>18</v>
      </c>
      <c r="AO2" s="139">
        <v>100</v>
      </c>
      <c r="AP2" s="130"/>
      <c r="AQ2" s="130" t="s">
        <v>222</v>
      </c>
      <c r="AR2" s="131"/>
    </row>
    <row r="3" spans="1:44" s="85" customFormat="1" ht="15" customHeight="1">
      <c r="A3" s="140"/>
      <c r="B3" s="81" t="s">
        <v>529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7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41"/>
      <c r="AP3" s="132" t="s">
        <v>210</v>
      </c>
      <c r="AQ3" s="132" t="s">
        <v>211</v>
      </c>
      <c r="AR3" s="132" t="s">
        <v>212</v>
      </c>
    </row>
    <row r="4" spans="1:44" ht="27" customHeight="1">
      <c r="A4" s="23">
        <v>1</v>
      </c>
      <c r="B4" s="17" t="s">
        <v>23</v>
      </c>
      <c r="C4" s="184">
        <v>36</v>
      </c>
      <c r="D4" s="79">
        <v>11</v>
      </c>
      <c r="E4" s="79">
        <v>52</v>
      </c>
      <c r="F4" s="79">
        <v>280</v>
      </c>
      <c r="G4" s="86">
        <v>280</v>
      </c>
      <c r="H4" s="184">
        <v>280</v>
      </c>
      <c r="I4" s="5">
        <f>IF(ABS((H4-G4)/G4)&lt;=0.1,1,0)</f>
        <v>1</v>
      </c>
      <c r="J4" s="184">
        <v>11</v>
      </c>
      <c r="K4" s="184">
        <v>443</v>
      </c>
      <c r="L4" s="184">
        <v>100</v>
      </c>
      <c r="M4" s="5">
        <f>IF(L4&gt;=90,2,IF(L4&gt;=80,1,0))</f>
        <v>2</v>
      </c>
      <c r="N4" s="184">
        <v>717</v>
      </c>
      <c r="O4" s="5">
        <f>IF(N4/D4&gt;=13,1,0)</f>
        <v>1</v>
      </c>
      <c r="P4" s="184">
        <v>436</v>
      </c>
      <c r="Q4" s="3" t="s">
        <v>210</v>
      </c>
      <c r="R4" s="3"/>
      <c r="S4" s="5">
        <f>IF(R4&gt;=90,2,IF(R4&gt;=80,1,0))</f>
        <v>0</v>
      </c>
      <c r="T4" s="3"/>
      <c r="U4" s="5">
        <f>IF(T4&gt;=90,2,IF(T4&gt;=80,1,0))</f>
        <v>0</v>
      </c>
      <c r="V4" s="184">
        <v>8541</v>
      </c>
      <c r="W4" s="6">
        <f>ROUND($V4/($H4-$E4)/13,2)</f>
        <v>2.88</v>
      </c>
      <c r="X4" s="5">
        <f>IF(V4/(H4-E4)/13&gt;=2.5,1,0)</f>
        <v>1</v>
      </c>
      <c r="Y4" s="184">
        <v>5532</v>
      </c>
      <c r="Z4" s="5">
        <f>IF(Y4/H4&gt;=6,1,0)</f>
        <v>1</v>
      </c>
      <c r="AA4" s="184">
        <v>100</v>
      </c>
      <c r="AB4" s="5">
        <f>IF(AA4&gt;=90,2,IF(AA4&gt;=80,1,0))</f>
        <v>2</v>
      </c>
      <c r="AC4" s="184">
        <v>100</v>
      </c>
      <c r="AD4" s="5">
        <f>IF(AC4&gt;=90,2,IF(AC4&gt;=80,1,0))</f>
        <v>2</v>
      </c>
      <c r="AE4" s="184">
        <v>6705</v>
      </c>
      <c r="AF4" s="7">
        <f>AE4/K4</f>
        <v>15.135440180586908</v>
      </c>
      <c r="AG4" s="5">
        <f>IF(AF4&gt;12,3,IF(AF4&gt;4,2,IF(AF4&gt;1,1,0)))</f>
        <v>3</v>
      </c>
      <c r="AH4" s="184">
        <v>4386</v>
      </c>
      <c r="AI4" s="7">
        <f>AH4/H4</f>
        <v>15.664285714285715</v>
      </c>
      <c r="AJ4" s="5">
        <f>IF(AI4&gt;=4,2,IF(AI4&gt;1,1,0))</f>
        <v>2</v>
      </c>
      <c r="AK4" s="184">
        <v>1245</v>
      </c>
      <c r="AL4" s="7">
        <f>AK4/C4</f>
        <v>34.583333333333336</v>
      </c>
      <c r="AM4" s="5">
        <f>IF(AL4&gt;23,3,IF(AL4&gt;12,2,IF(AL4&gt;4,1,0)))</f>
        <v>3</v>
      </c>
      <c r="AN4" s="107">
        <f>I4+M4+O4+S4+U4+X4+Z4+AB4+AD4+AG4+AJ4+AM4</f>
        <v>18</v>
      </c>
      <c r="AO4" s="107">
        <f>ROUND(AN4/$AN$2*100,0)</f>
        <v>100</v>
      </c>
      <c r="AP4" s="104" t="str">
        <f>IF(AND(OR($B$3="октябрь",$B$3="декабрь",$B$3="март",$B$3="май"),Q4="четверть"),"выставляются","нет")</f>
        <v>нет</v>
      </c>
      <c r="AQ4" s="104" t="str">
        <f>IF(AND(OR($B$3="ноябрь",$B$3="февраль",$B$3="май"),$Q4="триместр"),"выставляются","нет")</f>
        <v>нет</v>
      </c>
      <c r="AR4" s="104" t="str">
        <f>IF(AND(OR($B$3="декабрь",$B$3="май"),$Q4="полугодие"),"выставляются","нет")</f>
        <v>нет</v>
      </c>
    </row>
    <row r="5" spans="1:44" ht="27" customHeight="1">
      <c r="A5" s="30">
        <v>2</v>
      </c>
      <c r="B5" s="17" t="s">
        <v>228</v>
      </c>
      <c r="C5" s="184">
        <v>60</v>
      </c>
      <c r="D5" s="79">
        <v>35</v>
      </c>
      <c r="E5" s="79">
        <v>140</v>
      </c>
      <c r="F5" s="79">
        <v>761</v>
      </c>
      <c r="G5" s="86">
        <v>761</v>
      </c>
      <c r="H5" s="184">
        <v>768</v>
      </c>
      <c r="I5" s="5">
        <f>IF(ABS((H5-G5)/G5)&lt;=0.1,1,0)</f>
        <v>1</v>
      </c>
      <c r="J5" s="184">
        <v>39</v>
      </c>
      <c r="K5" s="184">
        <v>910</v>
      </c>
      <c r="L5" s="184">
        <v>89</v>
      </c>
      <c r="M5" s="5">
        <f>IF(L5&gt;=90,2,IF(L5&gt;=80,1,0))</f>
        <v>1</v>
      </c>
      <c r="N5" s="184">
        <v>788</v>
      </c>
      <c r="O5" s="5">
        <f>IF(N5/D5&gt;=13,1,0)</f>
        <v>1</v>
      </c>
      <c r="P5" s="184">
        <v>998</v>
      </c>
      <c r="Q5" s="3" t="s">
        <v>210</v>
      </c>
      <c r="R5" s="3"/>
      <c r="S5" s="5">
        <f>IF(R5&gt;=90,2,IF(R5&gt;=80,1,0))</f>
        <v>0</v>
      </c>
      <c r="T5" s="3"/>
      <c r="U5" s="5">
        <f>IF(T5&gt;=90,2,IF(T5&gt;=80,1,0))</f>
        <v>0</v>
      </c>
      <c r="V5" s="184">
        <v>20203</v>
      </c>
      <c r="W5" s="6">
        <f>ROUND($V5/($H5-$E5)/13,2)</f>
        <v>2.4700000000000002</v>
      </c>
      <c r="X5" s="5">
        <f>IF(V5/(H5-E5)/13&gt;=2.5,1,0)</f>
        <v>0</v>
      </c>
      <c r="Y5" s="184">
        <v>9045</v>
      </c>
      <c r="Z5" s="5">
        <f>IF(Y5/H5&gt;=6,1,0)</f>
        <v>1</v>
      </c>
      <c r="AA5" s="184">
        <v>99</v>
      </c>
      <c r="AB5" s="5">
        <f>IF(AA5&gt;=90,2,IF(AA5&gt;=80,1,0))</f>
        <v>2</v>
      </c>
      <c r="AC5" s="184">
        <v>83</v>
      </c>
      <c r="AD5" s="5">
        <f>IF(AC5&gt;=90,2,IF(AC5&gt;=80,1,0))</f>
        <v>1</v>
      </c>
      <c r="AE5" s="184">
        <v>6241</v>
      </c>
      <c r="AF5" s="7">
        <f>AE5/K5</f>
        <v>6.8582417582417579</v>
      </c>
      <c r="AG5" s="5">
        <f>IF(AF5&gt;12,3,IF(AF5&gt;4,2,IF(AF5&gt;1,1,0)))</f>
        <v>2</v>
      </c>
      <c r="AH5" s="184">
        <v>5232</v>
      </c>
      <c r="AI5" s="7">
        <f>AH5/H5</f>
        <v>6.8125</v>
      </c>
      <c r="AJ5" s="5">
        <f>IF(AI5&gt;=4,2,IF(AI5&gt;1,1,0))</f>
        <v>2</v>
      </c>
      <c r="AK5" s="184">
        <v>1657</v>
      </c>
      <c r="AL5" s="7">
        <f>AK5/C5</f>
        <v>27.616666666666667</v>
      </c>
      <c r="AM5" s="5">
        <f>IF(AL5&gt;23,3,IF(AL5&gt;12,2,IF(AL5&gt;4,1,0)))</f>
        <v>3</v>
      </c>
      <c r="AN5" s="107">
        <f>I5+M5+O5+S5+U5+X5+Z5+AB5+AD5+AG5+AJ5+AM5</f>
        <v>14</v>
      </c>
      <c r="AO5" s="107">
        <f>ROUND(AN5/$AN$2*100,0)</f>
        <v>78</v>
      </c>
      <c r="AP5" s="104" t="str">
        <f>IF(AND(OR($B$3="октябрь",$B$3="декабрь",$B$3="март",$B$3="май"),Q5="четверть"),"выставляются","нет")</f>
        <v>нет</v>
      </c>
      <c r="AQ5" s="104" t="str">
        <f>IF(AND(OR($B$3="ноябрь",$B$3="февраль",$B$3="май"),$Q5="триместр"),"выставляются","нет")</f>
        <v>нет</v>
      </c>
      <c r="AR5" s="104" t="str">
        <f>IF(AND(OR($B$3="декабрь",$B$3="май"),$Q5="полугодие"),"выставляются","нет")</f>
        <v>нет</v>
      </c>
    </row>
    <row r="6" spans="1:44" ht="27" customHeight="1">
      <c r="A6" s="30">
        <v>5</v>
      </c>
      <c r="B6" s="17" t="s">
        <v>198</v>
      </c>
      <c r="C6" s="184" t="s">
        <v>235</v>
      </c>
      <c r="D6" s="79">
        <v>11</v>
      </c>
      <c r="E6" s="79">
        <v>3</v>
      </c>
      <c r="F6" s="79">
        <v>32</v>
      </c>
      <c r="G6" s="86">
        <v>32</v>
      </c>
      <c r="H6" s="184" t="s">
        <v>395</v>
      </c>
      <c r="I6" s="5">
        <f>IF(ABS((H6-G6)/G6)&lt;=0.1,1,0)</f>
        <v>1</v>
      </c>
      <c r="J6" s="184" t="s">
        <v>233</v>
      </c>
      <c r="K6" s="184" t="s">
        <v>481</v>
      </c>
      <c r="L6" s="184" t="s">
        <v>256</v>
      </c>
      <c r="M6" s="5">
        <f>IF(L6&gt;=90,2,IF(L6&gt;=80,1,0))</f>
        <v>2</v>
      </c>
      <c r="N6" s="184" t="s">
        <v>513</v>
      </c>
      <c r="O6" s="5">
        <f>IF(N6/D6&gt;=13,1,0)</f>
        <v>1</v>
      </c>
      <c r="P6" s="184" t="s">
        <v>539</v>
      </c>
      <c r="Q6" s="3" t="s">
        <v>210</v>
      </c>
      <c r="R6" s="3"/>
      <c r="S6" s="5">
        <f>IF(R6&gt;=90,2,IF(R6&gt;=80,1,0))</f>
        <v>0</v>
      </c>
      <c r="T6" s="3"/>
      <c r="U6" s="5">
        <f>IF(T6&gt;=90,2,IF(T6&gt;=80,1,0))</f>
        <v>0</v>
      </c>
      <c r="V6" s="184" t="s">
        <v>540</v>
      </c>
      <c r="W6" s="6">
        <f>ROUND($V6/($H6-$E6)/13,2)</f>
        <v>6.59</v>
      </c>
      <c r="X6" s="5">
        <f>IF(V6/(H6-E6)/13&gt;=2.5,1,0)</f>
        <v>1</v>
      </c>
      <c r="Y6" s="184" t="s">
        <v>541</v>
      </c>
      <c r="Z6" s="5">
        <f>IF(Y6/H6&gt;=6,1,0)</f>
        <v>1</v>
      </c>
      <c r="AA6" s="184" t="s">
        <v>254</v>
      </c>
      <c r="AB6" s="5">
        <f>IF(AA6&gt;=90,2,IF(AA6&gt;=80,1,0))</f>
        <v>2</v>
      </c>
      <c r="AC6" s="184" t="s">
        <v>468</v>
      </c>
      <c r="AD6" s="5">
        <f>IF(AC6&gt;=90,2,IF(AC6&gt;=80,1,0))</f>
        <v>2</v>
      </c>
      <c r="AE6" s="184" t="s">
        <v>349</v>
      </c>
      <c r="AF6" s="7">
        <f>AE6/K6</f>
        <v>0.46341463414634149</v>
      </c>
      <c r="AG6" s="5">
        <f>IF(AF6&gt;12,3,IF(AF6&gt;4,2,IF(AF6&gt;1,1,0)))</f>
        <v>0</v>
      </c>
      <c r="AH6" s="184" t="s">
        <v>237</v>
      </c>
      <c r="AI6" s="7">
        <f>AH6/H6</f>
        <v>1.21875</v>
      </c>
      <c r="AJ6" s="5">
        <f>IF(AI6&gt;=4,2,IF(AI6&gt;1,1,0))</f>
        <v>1</v>
      </c>
      <c r="AK6" s="184" t="s">
        <v>542</v>
      </c>
      <c r="AL6" s="7">
        <f>AK6/C6</f>
        <v>24.615384615384617</v>
      </c>
      <c r="AM6" s="5">
        <f>IF(AL6&gt;23,3,IF(AL6&gt;12,2,IF(AL6&gt;4,1,0)))</f>
        <v>3</v>
      </c>
      <c r="AN6" s="107">
        <f>I6+M6+O6+S6+U6+X6+Z6+AB6+AD6+AG6+AJ6+AM6</f>
        <v>14</v>
      </c>
      <c r="AO6" s="107">
        <f>ROUND(AN6/$AN$2*100,0)</f>
        <v>78</v>
      </c>
      <c r="AP6" s="104" t="str">
        <f>IF(AND(OR($B$3="октябрь",$B$3="декабрь",$B$3="март",$B$3="май"),Q6="четверть"),"выставляются","нет")</f>
        <v>нет</v>
      </c>
      <c r="AQ6" s="104" t="str">
        <f>IF(AND(OR($B$3="ноябрь",$B$3="февраль",$B$3="май"),$Q6="триместр"),"выставляются","нет")</f>
        <v>нет</v>
      </c>
      <c r="AR6" s="104" t="str">
        <f>IF(AND(OR($B$3="декабрь",$B$3="май"),$Q6="полугодие"),"выставляются","нет")</f>
        <v>нет</v>
      </c>
    </row>
    <row r="7" spans="1:44" ht="27" customHeight="1">
      <c r="A7" s="30">
        <v>3</v>
      </c>
      <c r="B7" s="17" t="s">
        <v>199</v>
      </c>
      <c r="C7" s="184">
        <v>32</v>
      </c>
      <c r="D7" s="79">
        <v>13</v>
      </c>
      <c r="E7" s="79">
        <v>51</v>
      </c>
      <c r="F7" s="79">
        <v>297</v>
      </c>
      <c r="G7" s="86">
        <v>297</v>
      </c>
      <c r="H7" s="184">
        <v>300</v>
      </c>
      <c r="I7" s="5">
        <f>IF(ABS((H7-G7)/G7)&lt;=0.1,1,0)</f>
        <v>1</v>
      </c>
      <c r="J7" s="184">
        <v>14</v>
      </c>
      <c r="K7" s="184">
        <v>308</v>
      </c>
      <c r="L7" s="184">
        <v>78</v>
      </c>
      <c r="M7" s="5">
        <f>IF(L7&gt;=90,2,IF(L7&gt;=80,1,0))</f>
        <v>0</v>
      </c>
      <c r="N7" s="184">
        <v>408</v>
      </c>
      <c r="O7" s="5">
        <f>IF(N7/D7&gt;=13,1,0)</f>
        <v>1</v>
      </c>
      <c r="P7" s="184">
        <v>400</v>
      </c>
      <c r="Q7" s="3" t="s">
        <v>210</v>
      </c>
      <c r="R7" s="3"/>
      <c r="S7" s="5">
        <f>IF(R7&gt;=90,2,IF(R7&gt;=80,1,0))</f>
        <v>0</v>
      </c>
      <c r="T7" s="3"/>
      <c r="U7" s="5">
        <f>IF(T7&gt;=90,2,IF(T7&gt;=80,1,0))</f>
        <v>0</v>
      </c>
      <c r="V7" s="184">
        <v>10967</v>
      </c>
      <c r="W7" s="6">
        <f>ROUND($V7/($H7-$E7)/13,2)</f>
        <v>3.39</v>
      </c>
      <c r="X7" s="5">
        <f>IF(V7/(H7-E7)/13&gt;=2.5,1,0)</f>
        <v>1</v>
      </c>
      <c r="Y7" s="184">
        <v>3940</v>
      </c>
      <c r="Z7" s="5">
        <f>IF(Y7/H7&gt;=6,1,0)</f>
        <v>1</v>
      </c>
      <c r="AA7" s="184">
        <v>99</v>
      </c>
      <c r="AB7" s="5">
        <f>IF(AA7&gt;=90,2,IF(AA7&gt;=80,1,0))</f>
        <v>2</v>
      </c>
      <c r="AC7" s="184">
        <v>67</v>
      </c>
      <c r="AD7" s="5">
        <f>IF(AC7&gt;=90,2,IF(AC7&gt;=80,1,0))</f>
        <v>0</v>
      </c>
      <c r="AE7" s="184">
        <v>2212</v>
      </c>
      <c r="AF7" s="7">
        <f>AE7/K7</f>
        <v>7.1818181818181817</v>
      </c>
      <c r="AG7" s="5">
        <f>IF(AF7&gt;12,3,IF(AF7&gt;4,2,IF(AF7&gt;1,1,0)))</f>
        <v>2</v>
      </c>
      <c r="AH7" s="184">
        <v>924</v>
      </c>
      <c r="AI7" s="7">
        <f>AH7/H7</f>
        <v>3.08</v>
      </c>
      <c r="AJ7" s="5">
        <f>IF(AI7&gt;=4,2,IF(AI7&gt;1,1,0))</f>
        <v>1</v>
      </c>
      <c r="AK7" s="184">
        <v>1010</v>
      </c>
      <c r="AL7" s="7">
        <f>AK7/C7</f>
        <v>31.5625</v>
      </c>
      <c r="AM7" s="5">
        <f>IF(AL7&gt;23,3,IF(AL7&gt;12,2,IF(AL7&gt;4,1,0)))</f>
        <v>3</v>
      </c>
      <c r="AN7" s="107">
        <f>I7+M7+O7+S7+U7+X7+Z7+AB7+AD7+AG7+AJ7+AM7</f>
        <v>12</v>
      </c>
      <c r="AO7" s="107">
        <f>ROUND(AN7/$AN$2*100,0)</f>
        <v>67</v>
      </c>
      <c r="AP7" s="104" t="str">
        <f>IF(AND(OR($B$3="октябрь",$B$3="декабрь",$B$3="март",$B$3="май"),Q7="четверть"),"выставляются","нет")</f>
        <v>нет</v>
      </c>
      <c r="AQ7" s="104" t="str">
        <f>IF(AND(OR($B$3="ноябрь",$B$3="февраль",$B$3="май"),$Q7="триместр"),"выставляются","нет")</f>
        <v>нет</v>
      </c>
      <c r="AR7" s="104" t="str">
        <f>IF(AND(OR($B$3="декабрь",$B$3="май"),$Q7="полугодие"),"выставляются","нет")</f>
        <v>нет</v>
      </c>
    </row>
    <row r="8" spans="1:44" ht="27" customHeight="1">
      <c r="A8" s="30">
        <v>4</v>
      </c>
      <c r="B8" s="17" t="s">
        <v>200</v>
      </c>
      <c r="C8" s="184" t="s">
        <v>239</v>
      </c>
      <c r="D8" s="79">
        <v>11</v>
      </c>
      <c r="E8" s="79">
        <v>16</v>
      </c>
      <c r="F8" s="79">
        <v>76</v>
      </c>
      <c r="G8" s="86">
        <v>76</v>
      </c>
      <c r="H8" s="184" t="s">
        <v>537</v>
      </c>
      <c r="I8" s="5">
        <f>IF(ABS((H8-G8)/G8)&lt;=0.1,1,0)</f>
        <v>1</v>
      </c>
      <c r="J8" s="184" t="s">
        <v>315</v>
      </c>
      <c r="K8" s="184" t="s">
        <v>517</v>
      </c>
      <c r="L8" s="184" t="s">
        <v>329</v>
      </c>
      <c r="M8" s="5">
        <f>IF(L8&gt;=90,2,IF(L8&gt;=80,1,0))</f>
        <v>2</v>
      </c>
      <c r="N8" s="184" t="s">
        <v>538</v>
      </c>
      <c r="O8" s="5">
        <f>IF(N8/D8&gt;=13,1,0)</f>
        <v>1</v>
      </c>
      <c r="P8" s="184" t="s">
        <v>272</v>
      </c>
      <c r="Q8" s="3" t="s">
        <v>210</v>
      </c>
      <c r="R8" s="3"/>
      <c r="S8" s="5">
        <f>IF(R8&gt;=90,2,IF(R8&gt;=80,1,0))</f>
        <v>0</v>
      </c>
      <c r="T8" s="3"/>
      <c r="U8" s="5">
        <f>IF(T8&gt;=90,2,IF(T8&gt;=80,1,0))</f>
        <v>0</v>
      </c>
      <c r="V8" s="184" t="s">
        <v>264</v>
      </c>
      <c r="W8" s="6">
        <f>ROUND($V8/($H8-$E8)/13,2)</f>
        <v>0.35</v>
      </c>
      <c r="X8" s="5">
        <f>IF(V8/(H8-E8)/13&gt;=2.5,1,0)</f>
        <v>0</v>
      </c>
      <c r="Y8" s="184" t="s">
        <v>501</v>
      </c>
      <c r="Z8" s="5">
        <f>IF(Y8/H8&gt;=6,1,0)</f>
        <v>0</v>
      </c>
      <c r="AA8" s="184" t="s">
        <v>530</v>
      </c>
      <c r="AB8" s="5">
        <f>IF(AA8&gt;=90,2,IF(AA8&gt;=80,1,0))</f>
        <v>2</v>
      </c>
      <c r="AC8" s="184" t="s">
        <v>235</v>
      </c>
      <c r="AD8" s="5">
        <f>IF(AC8&gt;=90,2,IF(AC8&gt;=80,1,0))</f>
        <v>2</v>
      </c>
      <c r="AE8" s="184" t="s">
        <v>535</v>
      </c>
      <c r="AF8" s="7">
        <f>AE8/K8</f>
        <v>0.24038461538461539</v>
      </c>
      <c r="AG8" s="5">
        <f>IF(AF8&gt;12,3,IF(AF8&gt;4,2,IF(AF8&gt;1,1,0)))</f>
        <v>0</v>
      </c>
      <c r="AH8" s="184" t="s">
        <v>237</v>
      </c>
      <c r="AI8" s="7">
        <f>AH8/H8</f>
        <v>0.52</v>
      </c>
      <c r="AJ8" s="5">
        <f>IF(AI8&gt;=4,2,IF(AI8&gt;1,1,0))</f>
        <v>0</v>
      </c>
      <c r="AK8" s="184" t="s">
        <v>405</v>
      </c>
      <c r="AL8" s="7">
        <f>AK8/C8</f>
        <v>2.8823529411764706</v>
      </c>
      <c r="AM8" s="5">
        <f>IF(AL8&gt;23,3,IF(AL8&gt;12,2,IF(AL8&gt;4,1,0)))</f>
        <v>0</v>
      </c>
      <c r="AN8" s="107">
        <f>I8+M8+O8+S8+U8+X8+Z8+AB8+AD8+AG8+AJ8+AM8</f>
        <v>8</v>
      </c>
      <c r="AO8" s="107">
        <f>ROUND(AN8/$AN$2*100,0)</f>
        <v>44</v>
      </c>
      <c r="AP8" s="104" t="str">
        <f>IF(AND(OR($B$3="октябрь",$B$3="декабрь",$B$3="март",$B$3="май"),Q8="четверть"),"выставляются","нет")</f>
        <v>нет</v>
      </c>
      <c r="AQ8" s="104" t="str">
        <f>IF(AND(OR($B$3="ноябрь",$B$3="февраль",$B$3="май"),$Q8="триместр"),"выставляются","нет")</f>
        <v>нет</v>
      </c>
      <c r="AR8" s="104" t="str">
        <f>IF(AND(OR($B$3="декабрь",$B$3="май"),$Q8="полугодие"),"выставляются","нет")</f>
        <v>нет</v>
      </c>
    </row>
    <row r="9" spans="1:44" ht="15.75">
      <c r="A9" s="22"/>
      <c r="B9" s="22"/>
      <c r="C9" s="22"/>
      <c r="D9" s="22"/>
      <c r="E9" s="22"/>
      <c r="F9" s="22"/>
      <c r="G9" s="28"/>
      <c r="H9" s="22"/>
      <c r="I9" s="22"/>
      <c r="J9" s="22"/>
      <c r="K9" s="22"/>
      <c r="L9" s="22"/>
      <c r="M9" s="22"/>
      <c r="N9" s="22"/>
      <c r="O9" s="22"/>
      <c r="P9" s="22"/>
      <c r="Q9" s="28"/>
      <c r="R9" s="22"/>
      <c r="T9" s="22"/>
      <c r="U9" s="28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</row>
    <row r="10" spans="1:44" ht="16.5" thickBot="1">
      <c r="A10" s="22"/>
      <c r="B10" s="22"/>
      <c r="C10" s="22"/>
      <c r="D10" s="22"/>
      <c r="E10" s="22"/>
      <c r="F10" s="22"/>
      <c r="G10" s="28"/>
      <c r="H10" s="22"/>
      <c r="I10" s="22"/>
      <c r="J10" s="22"/>
      <c r="K10" s="22"/>
      <c r="L10" s="22"/>
      <c r="M10" s="22"/>
      <c r="N10" s="22"/>
      <c r="O10" s="22"/>
      <c r="P10" s="22"/>
      <c r="Q10" s="28"/>
      <c r="R10" s="22"/>
      <c r="T10" s="22"/>
      <c r="U10" s="28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</row>
    <row r="11" spans="1:44" ht="16.5" thickBot="1">
      <c r="A11" s="22"/>
      <c r="B11" s="22"/>
      <c r="C11" s="22"/>
      <c r="D11" s="22"/>
      <c r="E11" s="22"/>
      <c r="F11" s="22"/>
      <c r="G11" s="28"/>
      <c r="H11" s="22"/>
      <c r="I11" s="22"/>
      <c r="J11" s="22"/>
      <c r="K11" s="22"/>
      <c r="L11" s="22"/>
      <c r="M11" s="22"/>
      <c r="N11" s="22"/>
      <c r="O11" s="22"/>
      <c r="P11" s="22"/>
      <c r="Q11" s="28"/>
      <c r="R11" s="22"/>
      <c r="T11" s="22"/>
      <c r="U11" s="28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259" t="s">
        <v>129</v>
      </c>
      <c r="AJ11" s="260"/>
      <c r="AK11" s="260"/>
      <c r="AL11" s="260"/>
      <c r="AM11" s="261"/>
      <c r="AN11" s="62">
        <f>AVERAGE(AN4:AN8)</f>
        <v>13.2</v>
      </c>
      <c r="AO11" s="50">
        <f>ROUND(AN11/$AN$2*100,0)</f>
        <v>73</v>
      </c>
    </row>
    <row r="12" spans="1:44" ht="15.75">
      <c r="A12" s="22"/>
      <c r="B12" s="22"/>
      <c r="C12" s="22"/>
      <c r="D12" s="22"/>
      <c r="E12" s="22"/>
      <c r="F12" s="22"/>
      <c r="G12" s="28"/>
      <c r="H12" s="22"/>
      <c r="I12" s="22"/>
      <c r="J12" s="22"/>
      <c r="K12" s="22"/>
      <c r="L12" s="22"/>
      <c r="M12" s="22"/>
      <c r="N12" s="22"/>
      <c r="O12" s="22"/>
      <c r="P12" s="22"/>
      <c r="Q12" s="28"/>
      <c r="R12" s="22"/>
      <c r="S12" s="22"/>
    </row>
    <row r="13" spans="1:44" ht="15.75">
      <c r="A13" s="22"/>
      <c r="B13" s="22"/>
      <c r="C13" s="22"/>
      <c r="D13" s="22"/>
      <c r="E13" s="22"/>
      <c r="F13" s="22"/>
      <c r="G13" s="28"/>
      <c r="H13" s="22"/>
      <c r="I13" s="22"/>
      <c r="J13" s="22"/>
      <c r="K13" s="22"/>
      <c r="L13" s="22"/>
      <c r="M13" s="22"/>
      <c r="N13" s="22"/>
      <c r="O13" s="22"/>
      <c r="P13" s="22"/>
      <c r="Q13" s="28"/>
      <c r="R13" s="22"/>
      <c r="S13" s="22"/>
    </row>
    <row r="14" spans="1:44" ht="15.75">
      <c r="A14" s="22"/>
      <c r="B14" s="22"/>
      <c r="C14" s="22"/>
      <c r="D14" s="22"/>
      <c r="E14" s="22"/>
      <c r="F14" s="22"/>
      <c r="G14" s="28"/>
      <c r="H14" s="22"/>
      <c r="I14" s="22"/>
      <c r="J14" s="22"/>
      <c r="K14" s="22"/>
      <c r="L14" s="22"/>
      <c r="M14" s="22"/>
      <c r="N14" s="22"/>
      <c r="O14" s="22"/>
      <c r="P14" s="22"/>
      <c r="Q14" s="28"/>
      <c r="R14" s="22"/>
      <c r="S14" s="22"/>
    </row>
    <row r="15" spans="1:44" ht="15.75">
      <c r="A15" s="22"/>
      <c r="B15" s="22"/>
      <c r="C15" s="22"/>
      <c r="D15" s="22"/>
      <c r="E15" s="22"/>
      <c r="F15" s="22"/>
      <c r="G15" s="28"/>
      <c r="H15" s="22"/>
      <c r="I15" s="22"/>
      <c r="J15" s="22"/>
      <c r="K15" s="22"/>
      <c r="L15" s="22"/>
      <c r="M15" s="22"/>
      <c r="N15" s="22"/>
      <c r="O15" s="22"/>
      <c r="P15" s="22"/>
      <c r="Q15" s="28"/>
      <c r="R15" s="22"/>
      <c r="S15" s="22"/>
    </row>
    <row r="16" spans="1:44" ht="15.75">
      <c r="A16" s="22"/>
      <c r="B16" s="22"/>
      <c r="C16" s="22"/>
      <c r="D16" s="22"/>
      <c r="E16" s="22"/>
      <c r="F16" s="22"/>
      <c r="G16" s="28"/>
      <c r="H16" s="22"/>
      <c r="I16" s="22"/>
      <c r="J16" s="22"/>
      <c r="K16" s="22"/>
      <c r="L16" s="22"/>
      <c r="M16" s="22"/>
      <c r="N16" s="22"/>
      <c r="O16" s="22"/>
      <c r="P16" s="22"/>
      <c r="Q16" s="28"/>
      <c r="R16" s="22"/>
      <c r="S16" s="22"/>
    </row>
    <row r="17" spans="1:19" ht="15.75">
      <c r="A17" s="22"/>
      <c r="B17" s="22"/>
      <c r="C17" s="22"/>
      <c r="D17" s="22"/>
      <c r="E17" s="22"/>
      <c r="F17" s="22"/>
      <c r="G17" s="28"/>
      <c r="H17" s="22"/>
      <c r="I17" s="22"/>
      <c r="J17" s="22"/>
      <c r="K17" s="22"/>
      <c r="L17" s="22"/>
      <c r="M17" s="22"/>
      <c r="N17" s="22"/>
      <c r="O17" s="22"/>
      <c r="P17" s="22"/>
      <c r="Q17" s="28"/>
      <c r="R17" s="22"/>
      <c r="S17" s="22"/>
    </row>
    <row r="18" spans="1:19" ht="15.75">
      <c r="A18" s="22"/>
      <c r="B18" s="22"/>
      <c r="C18" s="22"/>
      <c r="D18" s="22"/>
      <c r="E18" s="22"/>
      <c r="F18" s="22"/>
      <c r="G18" s="28"/>
      <c r="H18" s="22"/>
      <c r="I18" s="22"/>
      <c r="J18" s="22"/>
      <c r="K18" s="22"/>
      <c r="L18" s="22"/>
      <c r="M18" s="22"/>
      <c r="N18" s="22"/>
      <c r="O18" s="22"/>
      <c r="P18" s="22"/>
      <c r="Q18" s="28"/>
      <c r="R18" s="22"/>
      <c r="S18" s="22"/>
    </row>
    <row r="19" spans="1:19" ht="15.75">
      <c r="A19" s="22"/>
      <c r="B19" s="22"/>
      <c r="C19" s="22"/>
      <c r="D19" s="22"/>
      <c r="E19" s="22"/>
      <c r="F19" s="22"/>
      <c r="G19" s="28"/>
      <c r="H19" s="22"/>
      <c r="I19" s="22"/>
      <c r="J19" s="22"/>
      <c r="K19" s="22"/>
      <c r="L19" s="22"/>
      <c r="M19" s="22"/>
      <c r="N19" s="22"/>
      <c r="O19" s="22"/>
      <c r="P19" s="22"/>
      <c r="Q19" s="28"/>
      <c r="R19" s="22"/>
      <c r="S19" s="22"/>
    </row>
    <row r="20" spans="1:19" ht="15.75">
      <c r="A20" s="22"/>
      <c r="B20" s="22"/>
      <c r="C20" s="22"/>
      <c r="D20" s="22"/>
      <c r="E20" s="22"/>
      <c r="F20" s="22"/>
      <c r="G20" s="28"/>
      <c r="H20" s="22"/>
      <c r="I20" s="22"/>
      <c r="J20" s="22"/>
      <c r="K20" s="22"/>
      <c r="L20" s="22"/>
      <c r="M20" s="22"/>
      <c r="N20" s="22"/>
      <c r="O20" s="22"/>
      <c r="P20" s="22"/>
      <c r="Q20" s="28"/>
      <c r="R20" s="22"/>
      <c r="S20" s="22"/>
    </row>
    <row r="21" spans="1:19" ht="15.75">
      <c r="A21" s="22"/>
      <c r="B21" s="22"/>
      <c r="C21" s="22"/>
      <c r="D21" s="22"/>
      <c r="E21" s="22"/>
      <c r="F21" s="22"/>
      <c r="G21" s="28"/>
      <c r="H21" s="22"/>
      <c r="I21" s="22"/>
      <c r="J21" s="22"/>
      <c r="K21" s="22"/>
      <c r="L21" s="22"/>
      <c r="M21" s="22"/>
      <c r="N21" s="22"/>
      <c r="O21" s="22"/>
      <c r="P21" s="22"/>
      <c r="Q21" s="28"/>
      <c r="R21" s="22"/>
      <c r="S21" s="22"/>
    </row>
    <row r="22" spans="1:19" ht="15.75">
      <c r="A22" s="22"/>
      <c r="B22" s="22"/>
      <c r="C22" s="22"/>
      <c r="D22" s="22"/>
      <c r="E22" s="22"/>
      <c r="F22" s="22"/>
      <c r="G22" s="28"/>
      <c r="H22" s="22"/>
      <c r="I22" s="22"/>
      <c r="J22" s="22"/>
      <c r="K22" s="22"/>
      <c r="L22" s="22"/>
      <c r="M22" s="22"/>
      <c r="N22" s="22"/>
      <c r="O22" s="22"/>
      <c r="P22" s="22"/>
      <c r="Q22" s="28"/>
      <c r="R22" s="22"/>
      <c r="S22" s="22"/>
    </row>
    <row r="23" spans="1:19" ht="15.75">
      <c r="A23" s="22"/>
      <c r="B23" s="22"/>
      <c r="C23" s="22"/>
      <c r="D23" s="22"/>
      <c r="E23" s="22"/>
      <c r="F23" s="22"/>
      <c r="G23" s="28"/>
      <c r="H23" s="22"/>
      <c r="I23" s="22"/>
      <c r="J23" s="22"/>
      <c r="K23" s="22"/>
      <c r="L23" s="22"/>
      <c r="M23" s="22"/>
      <c r="N23" s="22"/>
      <c r="O23" s="22"/>
      <c r="P23" s="22"/>
      <c r="Q23" s="28"/>
      <c r="R23" s="22"/>
      <c r="S23" s="22"/>
    </row>
    <row r="24" spans="1:19" ht="15.75">
      <c r="A24" s="22"/>
      <c r="B24" s="22"/>
      <c r="C24" s="22"/>
      <c r="D24" s="22"/>
      <c r="E24" s="22"/>
      <c r="F24" s="22"/>
      <c r="G24" s="28"/>
      <c r="H24" s="22"/>
      <c r="I24" s="22"/>
      <c r="J24" s="22"/>
      <c r="K24" s="22"/>
      <c r="L24" s="22"/>
      <c r="M24" s="22"/>
      <c r="N24" s="22"/>
      <c r="O24" s="22"/>
      <c r="P24" s="22"/>
      <c r="Q24" s="28"/>
      <c r="R24" s="22"/>
      <c r="S24" s="22"/>
    </row>
    <row r="25" spans="1:19" ht="15.75">
      <c r="A25" s="22"/>
      <c r="B25" s="22"/>
      <c r="C25" s="22"/>
      <c r="D25" s="22"/>
      <c r="E25" s="22"/>
      <c r="F25" s="22"/>
      <c r="G25" s="28"/>
      <c r="H25" s="22"/>
      <c r="I25" s="22"/>
      <c r="J25" s="22"/>
      <c r="K25" s="22"/>
      <c r="L25" s="22"/>
      <c r="M25" s="22"/>
      <c r="N25" s="22"/>
      <c r="O25" s="22"/>
      <c r="P25" s="22"/>
      <c r="Q25" s="28"/>
      <c r="R25" s="22"/>
      <c r="S25" s="22"/>
    </row>
    <row r="26" spans="1:19" ht="15.75">
      <c r="A26" s="22"/>
      <c r="B26" s="22"/>
      <c r="C26" s="22"/>
      <c r="D26" s="22"/>
      <c r="E26" s="22"/>
      <c r="F26" s="22"/>
      <c r="G26" s="28"/>
      <c r="H26" s="22"/>
      <c r="I26" s="22"/>
      <c r="J26" s="22"/>
      <c r="K26" s="22"/>
      <c r="L26" s="22"/>
      <c r="M26" s="22"/>
      <c r="N26" s="22"/>
      <c r="O26" s="22"/>
      <c r="P26" s="22"/>
      <c r="Q26" s="28"/>
      <c r="R26" s="22"/>
      <c r="S26" s="22"/>
    </row>
    <row r="27" spans="1:19" ht="15.75">
      <c r="A27" s="22"/>
      <c r="B27" s="22"/>
      <c r="C27" s="22"/>
      <c r="D27" s="22"/>
      <c r="E27" s="22"/>
      <c r="F27" s="22"/>
      <c r="G27" s="28"/>
      <c r="H27" s="22"/>
      <c r="I27" s="22"/>
      <c r="J27" s="22"/>
      <c r="K27" s="22"/>
      <c r="L27" s="22"/>
      <c r="M27" s="22"/>
      <c r="N27" s="22"/>
      <c r="O27" s="22"/>
      <c r="P27" s="22"/>
      <c r="Q27" s="28"/>
      <c r="R27" s="22"/>
      <c r="S27" s="22"/>
    </row>
    <row r="28" spans="1:19" ht="15.75">
      <c r="A28" s="22"/>
      <c r="B28" s="22"/>
      <c r="C28" s="22"/>
      <c r="D28" s="22"/>
      <c r="E28" s="22"/>
      <c r="F28" s="22"/>
      <c r="G28" s="28"/>
      <c r="H28" s="22"/>
      <c r="I28" s="22"/>
      <c r="J28" s="22"/>
      <c r="K28" s="22"/>
      <c r="L28" s="22"/>
      <c r="M28" s="22"/>
      <c r="N28" s="22"/>
      <c r="O28" s="22"/>
      <c r="P28" s="22"/>
      <c r="Q28" s="28"/>
      <c r="R28" s="22"/>
      <c r="S28" s="22"/>
    </row>
    <row r="29" spans="1:19" ht="15.75">
      <c r="A29" s="22"/>
      <c r="B29" s="22"/>
      <c r="C29" s="22"/>
      <c r="D29" s="22"/>
      <c r="E29" s="22"/>
      <c r="F29" s="22"/>
      <c r="G29" s="28"/>
      <c r="H29" s="22"/>
      <c r="I29" s="22"/>
      <c r="J29" s="22"/>
      <c r="K29" s="22"/>
      <c r="L29" s="22"/>
      <c r="M29" s="22"/>
      <c r="N29" s="22"/>
      <c r="O29" s="22"/>
      <c r="P29" s="22"/>
      <c r="Q29" s="28"/>
      <c r="R29" s="22"/>
      <c r="S29" s="22"/>
    </row>
    <row r="30" spans="1:19" ht="15.75">
      <c r="A30" s="22"/>
      <c r="B30" s="22"/>
      <c r="C30" s="22"/>
      <c r="D30" s="22"/>
      <c r="E30" s="22"/>
      <c r="F30" s="22"/>
      <c r="G30" s="28"/>
      <c r="H30" s="22"/>
      <c r="I30" s="22"/>
      <c r="J30" s="22"/>
      <c r="K30" s="22"/>
      <c r="L30" s="22"/>
      <c r="M30" s="22"/>
      <c r="N30" s="22"/>
      <c r="O30" s="22"/>
      <c r="P30" s="22"/>
      <c r="Q30" s="28"/>
      <c r="R30" s="22"/>
      <c r="S30" s="22"/>
    </row>
    <row r="31" spans="1:19" ht="15.75">
      <c r="A31" s="22"/>
      <c r="B31" s="22"/>
      <c r="C31" s="22"/>
      <c r="D31" s="22"/>
      <c r="E31" s="22"/>
      <c r="F31" s="22"/>
      <c r="G31" s="28"/>
      <c r="H31" s="22"/>
      <c r="I31" s="22"/>
      <c r="J31" s="22"/>
      <c r="K31" s="22"/>
      <c r="L31" s="22"/>
      <c r="M31" s="22"/>
      <c r="N31" s="22"/>
      <c r="O31" s="22"/>
      <c r="P31" s="22"/>
      <c r="Q31" s="28"/>
      <c r="R31" s="22"/>
      <c r="S31" s="22"/>
    </row>
    <row r="32" spans="1:19" ht="15.75">
      <c r="A32" s="22"/>
      <c r="B32" s="22"/>
      <c r="C32" s="22"/>
      <c r="D32" s="22"/>
      <c r="E32" s="22"/>
      <c r="F32" s="22"/>
      <c r="G32" s="28"/>
      <c r="H32" s="22"/>
      <c r="I32" s="22"/>
      <c r="J32" s="22"/>
      <c r="K32" s="22"/>
      <c r="L32" s="22"/>
      <c r="M32" s="22"/>
      <c r="N32" s="22"/>
      <c r="O32" s="22"/>
      <c r="P32" s="22"/>
      <c r="Q32" s="28"/>
      <c r="R32" s="22"/>
      <c r="S32" s="22"/>
    </row>
    <row r="33" spans="1:19" ht="15.75">
      <c r="A33" s="22"/>
      <c r="B33" s="22"/>
      <c r="C33" s="22"/>
      <c r="D33" s="22"/>
      <c r="E33" s="22"/>
      <c r="F33" s="22"/>
      <c r="G33" s="28"/>
      <c r="H33" s="22"/>
      <c r="I33" s="22"/>
      <c r="J33" s="22"/>
      <c r="K33" s="22"/>
      <c r="L33" s="22"/>
      <c r="M33" s="22"/>
      <c r="N33" s="22"/>
      <c r="O33" s="22"/>
      <c r="P33" s="22"/>
      <c r="Q33" s="28"/>
      <c r="R33" s="22"/>
      <c r="S33" s="22"/>
    </row>
    <row r="34" spans="1:19" ht="15.75">
      <c r="A34" s="22"/>
      <c r="B34" s="22"/>
      <c r="C34" s="22"/>
      <c r="D34" s="22"/>
      <c r="E34" s="22"/>
      <c r="F34" s="22"/>
      <c r="G34" s="28"/>
      <c r="H34" s="22"/>
      <c r="I34" s="22"/>
      <c r="J34" s="22"/>
      <c r="K34" s="22"/>
      <c r="L34" s="22"/>
      <c r="M34" s="22"/>
      <c r="N34" s="22"/>
      <c r="O34" s="22"/>
      <c r="P34" s="22"/>
      <c r="Q34" s="28"/>
      <c r="R34" s="22"/>
      <c r="S34" s="22"/>
    </row>
    <row r="35" spans="1:19" ht="15.75">
      <c r="A35" s="22"/>
      <c r="B35" s="22"/>
      <c r="C35" s="22"/>
      <c r="D35" s="22"/>
      <c r="E35" s="22"/>
      <c r="F35" s="22"/>
      <c r="G35" s="28"/>
      <c r="H35" s="22"/>
      <c r="I35" s="22"/>
      <c r="J35" s="22"/>
      <c r="K35" s="22"/>
      <c r="L35" s="22"/>
      <c r="M35" s="22"/>
      <c r="N35" s="22"/>
      <c r="O35" s="22"/>
      <c r="P35" s="22"/>
      <c r="Q35" s="28"/>
      <c r="R35" s="22"/>
      <c r="S35" s="22"/>
    </row>
    <row r="36" spans="1:19" ht="15.75">
      <c r="A36" s="22"/>
      <c r="B36" s="22"/>
      <c r="C36" s="22"/>
      <c r="D36" s="22"/>
      <c r="E36" s="22"/>
      <c r="F36" s="22"/>
      <c r="G36" s="28"/>
      <c r="H36" s="22"/>
      <c r="I36" s="22"/>
      <c r="J36" s="22"/>
      <c r="K36" s="22"/>
      <c r="L36" s="22"/>
      <c r="M36" s="22"/>
      <c r="N36" s="22"/>
      <c r="O36" s="22"/>
      <c r="P36" s="22"/>
      <c r="Q36" s="28"/>
      <c r="R36" s="22"/>
      <c r="S36" s="22"/>
    </row>
    <row r="37" spans="1:19" ht="15.75">
      <c r="A37" s="22"/>
      <c r="B37" s="22"/>
      <c r="C37" s="22"/>
      <c r="D37" s="22"/>
      <c r="E37" s="22"/>
      <c r="F37" s="22"/>
      <c r="G37" s="28"/>
      <c r="H37" s="22"/>
      <c r="I37" s="22"/>
      <c r="J37" s="22"/>
      <c r="K37" s="22"/>
      <c r="L37" s="22"/>
      <c r="M37" s="22"/>
      <c r="N37" s="22"/>
      <c r="O37" s="22"/>
      <c r="P37" s="22"/>
      <c r="Q37" s="28"/>
      <c r="R37" s="22"/>
      <c r="S37" s="22"/>
    </row>
    <row r="38" spans="1:19" ht="15.75">
      <c r="A38" s="22"/>
      <c r="B38" s="22"/>
      <c r="C38" s="22"/>
      <c r="D38" s="22"/>
      <c r="E38" s="22"/>
      <c r="F38" s="22"/>
      <c r="G38" s="28"/>
      <c r="H38" s="22"/>
      <c r="I38" s="22"/>
      <c r="J38" s="22"/>
      <c r="K38" s="22"/>
      <c r="L38" s="22"/>
      <c r="M38" s="22"/>
      <c r="N38" s="22"/>
      <c r="O38" s="22"/>
      <c r="P38" s="22"/>
      <c r="Q38" s="28"/>
      <c r="R38" s="22"/>
      <c r="S38" s="22"/>
    </row>
    <row r="39" spans="1:19" ht="15.75">
      <c r="A39" s="22"/>
      <c r="B39" s="22"/>
      <c r="C39" s="22"/>
      <c r="D39" s="22"/>
      <c r="E39" s="22"/>
      <c r="F39" s="22"/>
      <c r="G39" s="28"/>
      <c r="H39" s="22"/>
      <c r="I39" s="22"/>
      <c r="J39" s="22"/>
      <c r="K39" s="22"/>
      <c r="L39" s="22"/>
      <c r="M39" s="22"/>
      <c r="N39" s="22"/>
      <c r="O39" s="22"/>
      <c r="P39" s="22"/>
      <c r="Q39" s="28"/>
      <c r="R39" s="22"/>
      <c r="S39" s="22"/>
    </row>
    <row r="40" spans="1:19" ht="15.75">
      <c r="A40" s="22"/>
      <c r="B40" s="22"/>
      <c r="C40" s="22"/>
      <c r="D40" s="22"/>
      <c r="E40" s="22"/>
      <c r="F40" s="22"/>
      <c r="G40" s="28"/>
      <c r="H40" s="22"/>
      <c r="I40" s="22"/>
      <c r="J40" s="22"/>
      <c r="K40" s="22"/>
      <c r="L40" s="22"/>
      <c r="M40" s="22"/>
      <c r="N40" s="22"/>
      <c r="O40" s="22"/>
      <c r="P40" s="22"/>
      <c r="Q40" s="28"/>
      <c r="R40" s="22"/>
      <c r="S40" s="22"/>
    </row>
    <row r="41" spans="1:19" ht="15.75">
      <c r="A41" s="22"/>
      <c r="B41" s="22"/>
      <c r="C41" s="22"/>
      <c r="D41" s="22"/>
      <c r="E41" s="22"/>
      <c r="F41" s="22"/>
      <c r="G41" s="28"/>
      <c r="H41" s="22"/>
      <c r="I41" s="22"/>
      <c r="J41" s="22"/>
      <c r="K41" s="22"/>
      <c r="L41" s="22"/>
      <c r="M41" s="22"/>
      <c r="N41" s="22"/>
      <c r="O41" s="22"/>
      <c r="P41" s="22"/>
      <c r="Q41" s="28"/>
      <c r="R41" s="22"/>
      <c r="S41" s="22"/>
    </row>
    <row r="42" spans="1:19" ht="15.75">
      <c r="A42" s="22"/>
      <c r="B42" s="22"/>
      <c r="C42" s="22"/>
      <c r="D42" s="22"/>
      <c r="E42" s="22"/>
      <c r="F42" s="22"/>
      <c r="G42" s="28"/>
      <c r="H42" s="22"/>
      <c r="I42" s="22"/>
      <c r="J42" s="22"/>
      <c r="K42" s="22"/>
      <c r="L42" s="22"/>
      <c r="M42" s="22"/>
      <c r="N42" s="22"/>
      <c r="O42" s="22"/>
      <c r="P42" s="22"/>
      <c r="Q42" s="28"/>
      <c r="R42" s="22"/>
      <c r="S42" s="22"/>
    </row>
    <row r="43" spans="1:19" ht="15.75">
      <c r="A43" s="22"/>
      <c r="B43" s="22"/>
      <c r="C43" s="22"/>
      <c r="D43" s="22"/>
      <c r="E43" s="22"/>
      <c r="F43" s="22"/>
      <c r="G43" s="28"/>
      <c r="H43" s="22"/>
      <c r="I43" s="22"/>
      <c r="J43" s="22"/>
      <c r="K43" s="22"/>
      <c r="L43" s="22"/>
      <c r="M43" s="22"/>
      <c r="N43" s="22"/>
      <c r="O43" s="22"/>
      <c r="P43" s="22"/>
      <c r="Q43" s="28"/>
      <c r="R43" s="22"/>
      <c r="S43" s="22"/>
    </row>
    <row r="44" spans="1:19" ht="15.75">
      <c r="A44" s="22"/>
      <c r="B44" s="22"/>
      <c r="C44" s="22"/>
      <c r="D44" s="22"/>
      <c r="E44" s="22"/>
      <c r="F44" s="22"/>
      <c r="G44" s="28"/>
      <c r="H44" s="22"/>
      <c r="I44" s="22"/>
      <c r="J44" s="22"/>
      <c r="K44" s="22"/>
      <c r="L44" s="22"/>
      <c r="M44" s="22"/>
      <c r="N44" s="22"/>
      <c r="O44" s="22"/>
      <c r="P44" s="22"/>
      <c r="Q44" s="28"/>
      <c r="R44" s="22"/>
      <c r="S44" s="22"/>
    </row>
    <row r="45" spans="1:19" ht="15.75">
      <c r="A45" s="22"/>
      <c r="B45" s="22"/>
      <c r="C45" s="22"/>
      <c r="D45" s="22"/>
      <c r="E45" s="22"/>
      <c r="F45" s="22"/>
      <c r="G45" s="28"/>
      <c r="H45" s="22"/>
      <c r="I45" s="22"/>
      <c r="J45" s="22"/>
      <c r="K45" s="22"/>
      <c r="L45" s="22"/>
      <c r="M45" s="22"/>
      <c r="N45" s="22"/>
      <c r="O45" s="22"/>
      <c r="P45" s="22"/>
      <c r="Q45" s="28"/>
      <c r="R45" s="22"/>
      <c r="S45" s="22"/>
    </row>
    <row r="46" spans="1:19" ht="15.75">
      <c r="A46" s="22"/>
      <c r="B46" s="22"/>
      <c r="C46" s="22"/>
      <c r="D46" s="22"/>
      <c r="E46" s="22"/>
      <c r="F46" s="22"/>
      <c r="G46" s="28"/>
      <c r="H46" s="22"/>
      <c r="I46" s="22"/>
      <c r="J46" s="22"/>
      <c r="K46" s="22"/>
      <c r="L46" s="22"/>
      <c r="M46" s="22"/>
      <c r="N46" s="22"/>
      <c r="O46" s="22"/>
      <c r="P46" s="22"/>
      <c r="Q46" s="28"/>
      <c r="R46" s="22"/>
      <c r="S46" s="22"/>
    </row>
    <row r="47" spans="1:19" ht="15.75">
      <c r="A47" s="22"/>
      <c r="B47" s="22"/>
      <c r="C47" s="22"/>
      <c r="D47" s="22"/>
      <c r="E47" s="22"/>
      <c r="F47" s="22"/>
      <c r="G47" s="28"/>
      <c r="H47" s="22"/>
      <c r="I47" s="22"/>
      <c r="J47" s="22"/>
      <c r="K47" s="22"/>
      <c r="L47" s="22"/>
      <c r="M47" s="22"/>
      <c r="N47" s="22"/>
      <c r="O47" s="22"/>
      <c r="P47" s="22"/>
      <c r="Q47" s="28"/>
      <c r="R47" s="22"/>
      <c r="S47" s="22"/>
    </row>
    <row r="48" spans="1:19" ht="15.75">
      <c r="A48" s="22"/>
      <c r="B48" s="22"/>
      <c r="C48" s="22"/>
      <c r="D48" s="22"/>
      <c r="E48" s="22"/>
      <c r="F48" s="22"/>
      <c r="G48" s="28"/>
      <c r="H48" s="22"/>
      <c r="I48" s="22"/>
      <c r="J48" s="22"/>
      <c r="K48" s="22"/>
      <c r="L48" s="22"/>
      <c r="M48" s="22"/>
      <c r="N48" s="22"/>
      <c r="O48" s="22"/>
      <c r="P48" s="22"/>
      <c r="Q48" s="28"/>
      <c r="R48" s="22"/>
      <c r="S48" s="22"/>
    </row>
    <row r="49" spans="1:19" ht="15.75">
      <c r="A49" s="22"/>
      <c r="B49" s="22"/>
      <c r="C49" s="22"/>
      <c r="D49" s="22"/>
      <c r="E49" s="22"/>
      <c r="F49" s="22"/>
      <c r="G49" s="28"/>
      <c r="H49" s="22"/>
      <c r="I49" s="22"/>
      <c r="J49" s="22"/>
      <c r="K49" s="22"/>
      <c r="L49" s="22"/>
      <c r="M49" s="22"/>
      <c r="N49" s="22"/>
      <c r="O49" s="22"/>
      <c r="P49" s="22"/>
      <c r="Q49" s="28"/>
      <c r="R49" s="22"/>
      <c r="S49" s="22"/>
    </row>
    <row r="50" spans="1:19" ht="15.75">
      <c r="A50" s="22"/>
      <c r="B50" s="22"/>
      <c r="C50" s="22"/>
      <c r="D50" s="22"/>
      <c r="E50" s="22"/>
      <c r="F50" s="22"/>
      <c r="G50" s="28"/>
      <c r="H50" s="22"/>
      <c r="I50" s="22"/>
      <c r="J50" s="22"/>
      <c r="K50" s="22"/>
      <c r="L50" s="22"/>
      <c r="M50" s="22"/>
      <c r="N50" s="22"/>
      <c r="O50" s="22"/>
      <c r="P50" s="22"/>
      <c r="Q50" s="28"/>
      <c r="R50" s="22"/>
      <c r="S50" s="22"/>
    </row>
    <row r="51" spans="1:19" ht="15.75">
      <c r="A51" s="22"/>
      <c r="B51" s="22"/>
      <c r="C51" s="22"/>
      <c r="D51" s="22"/>
      <c r="E51" s="22"/>
      <c r="F51" s="22"/>
      <c r="G51" s="28"/>
      <c r="H51" s="22"/>
      <c r="I51" s="22"/>
      <c r="J51" s="22"/>
      <c r="K51" s="22"/>
      <c r="L51" s="22"/>
      <c r="M51" s="22"/>
      <c r="N51" s="22"/>
      <c r="O51" s="22"/>
      <c r="P51" s="22"/>
      <c r="Q51" s="28"/>
      <c r="R51" s="22"/>
      <c r="S51" s="22"/>
    </row>
    <row r="52" spans="1:19" ht="15.75">
      <c r="A52" s="22"/>
      <c r="B52" s="22"/>
      <c r="C52" s="22"/>
      <c r="D52" s="22"/>
      <c r="E52" s="22"/>
      <c r="F52" s="22"/>
      <c r="G52" s="28"/>
      <c r="H52" s="22"/>
      <c r="I52" s="22"/>
      <c r="J52" s="22"/>
      <c r="K52" s="22"/>
      <c r="L52" s="22"/>
      <c r="M52" s="22"/>
      <c r="N52" s="22"/>
      <c r="O52" s="22"/>
      <c r="P52" s="22"/>
      <c r="Q52" s="28"/>
      <c r="R52" s="22"/>
      <c r="S52" s="22"/>
    </row>
    <row r="53" spans="1:19" ht="15.75">
      <c r="A53" s="22"/>
      <c r="B53" s="22"/>
      <c r="C53" s="22"/>
      <c r="D53" s="22"/>
      <c r="E53" s="22"/>
      <c r="F53" s="22"/>
      <c r="G53" s="28"/>
      <c r="H53" s="22"/>
      <c r="I53" s="22"/>
      <c r="J53" s="22"/>
      <c r="K53" s="22"/>
      <c r="L53" s="22"/>
      <c r="M53" s="22"/>
      <c r="N53" s="22"/>
      <c r="O53" s="22"/>
      <c r="P53" s="22"/>
      <c r="Q53" s="28"/>
      <c r="R53" s="22"/>
      <c r="S53" s="22"/>
    </row>
    <row r="54" spans="1:19" ht="15.75">
      <c r="A54" s="22"/>
      <c r="B54" s="22"/>
      <c r="C54" s="22"/>
      <c r="D54" s="22"/>
      <c r="E54" s="22"/>
      <c r="F54" s="22"/>
      <c r="G54" s="28"/>
      <c r="H54" s="22"/>
      <c r="I54" s="22"/>
      <c r="J54" s="22"/>
      <c r="K54" s="22"/>
      <c r="L54" s="22"/>
      <c r="M54" s="22"/>
      <c r="N54" s="22"/>
      <c r="O54" s="22"/>
      <c r="P54" s="22"/>
      <c r="Q54" s="28"/>
      <c r="R54" s="22"/>
      <c r="S54" s="22"/>
    </row>
    <row r="55" spans="1:19" ht="15.75">
      <c r="A55" s="22"/>
      <c r="B55" s="22"/>
      <c r="C55" s="22"/>
      <c r="D55" s="22"/>
      <c r="E55" s="22"/>
      <c r="F55" s="22"/>
      <c r="G55" s="28"/>
      <c r="H55" s="22"/>
      <c r="I55" s="22"/>
      <c r="J55" s="22"/>
      <c r="K55" s="22"/>
      <c r="L55" s="22"/>
      <c r="M55" s="22"/>
      <c r="N55" s="22"/>
      <c r="O55" s="22"/>
      <c r="P55" s="22"/>
      <c r="Q55" s="28"/>
      <c r="R55" s="22"/>
      <c r="S55" s="22"/>
    </row>
    <row r="56" spans="1:19" ht="15.75">
      <c r="A56" s="22"/>
      <c r="B56" s="22"/>
      <c r="C56" s="22"/>
      <c r="D56" s="22"/>
      <c r="E56" s="22"/>
      <c r="F56" s="22"/>
      <c r="G56" s="28"/>
      <c r="H56" s="22"/>
      <c r="I56" s="22"/>
      <c r="J56" s="22"/>
      <c r="K56" s="22"/>
      <c r="L56" s="22"/>
      <c r="M56" s="22"/>
      <c r="N56" s="22"/>
      <c r="O56" s="22"/>
      <c r="P56" s="22"/>
      <c r="Q56" s="28"/>
      <c r="R56" s="22"/>
      <c r="S56" s="22"/>
    </row>
    <row r="57" spans="1:19" ht="15.75">
      <c r="A57" s="22"/>
      <c r="B57" s="22"/>
      <c r="C57" s="22"/>
      <c r="D57" s="22"/>
      <c r="E57" s="22"/>
      <c r="F57" s="22"/>
      <c r="G57" s="28"/>
      <c r="H57" s="22"/>
      <c r="I57" s="22"/>
      <c r="J57" s="22"/>
      <c r="K57" s="22"/>
      <c r="L57" s="22"/>
      <c r="M57" s="22"/>
      <c r="N57" s="22"/>
      <c r="O57" s="22"/>
      <c r="P57" s="22"/>
      <c r="Q57" s="28"/>
      <c r="R57" s="22"/>
      <c r="S57" s="22"/>
    </row>
    <row r="58" spans="1:19" ht="15.75">
      <c r="A58" s="22"/>
      <c r="B58" s="22"/>
      <c r="C58" s="22"/>
      <c r="D58" s="22"/>
      <c r="E58" s="22"/>
      <c r="F58" s="22"/>
      <c r="G58" s="28"/>
      <c r="H58" s="22"/>
      <c r="I58" s="22"/>
      <c r="J58" s="22"/>
      <c r="K58" s="22"/>
      <c r="L58" s="22"/>
      <c r="M58" s="22"/>
      <c r="N58" s="22"/>
      <c r="O58" s="22"/>
      <c r="P58" s="22"/>
      <c r="Q58" s="28"/>
      <c r="R58" s="22"/>
      <c r="S58" s="22"/>
    </row>
    <row r="59" spans="1:19" ht="15.75">
      <c r="A59" s="22"/>
      <c r="B59" s="22"/>
      <c r="C59" s="22"/>
      <c r="D59" s="22"/>
      <c r="E59" s="22"/>
      <c r="F59" s="22"/>
      <c r="G59" s="28"/>
      <c r="H59" s="22"/>
      <c r="I59" s="22"/>
      <c r="J59" s="22"/>
      <c r="K59" s="22"/>
      <c r="L59" s="22"/>
      <c r="M59" s="22"/>
      <c r="N59" s="22"/>
      <c r="O59" s="22"/>
      <c r="P59" s="22"/>
      <c r="Q59" s="28"/>
      <c r="R59" s="22"/>
      <c r="S59" s="22"/>
    </row>
    <row r="60" spans="1:19" ht="15.75">
      <c r="A60" s="22"/>
      <c r="B60" s="22"/>
      <c r="C60" s="22"/>
      <c r="D60" s="22"/>
      <c r="E60" s="22"/>
      <c r="F60" s="22"/>
      <c r="G60" s="28"/>
      <c r="H60" s="22"/>
      <c r="I60" s="22"/>
      <c r="J60" s="22"/>
      <c r="K60" s="22"/>
      <c r="L60" s="22"/>
      <c r="M60" s="22"/>
      <c r="N60" s="22"/>
      <c r="O60" s="22"/>
      <c r="P60" s="22"/>
      <c r="Q60" s="28"/>
      <c r="R60" s="22"/>
      <c r="S60" s="22"/>
    </row>
    <row r="61" spans="1:19" ht="15.75">
      <c r="A61" s="22"/>
      <c r="B61" s="22"/>
      <c r="C61" s="22"/>
      <c r="D61" s="22"/>
      <c r="E61" s="22"/>
      <c r="F61" s="22"/>
      <c r="G61" s="28"/>
      <c r="H61" s="22"/>
      <c r="I61" s="22"/>
      <c r="J61" s="22"/>
      <c r="K61" s="22"/>
      <c r="L61" s="22"/>
      <c r="M61" s="22"/>
      <c r="N61" s="22"/>
      <c r="O61" s="22"/>
      <c r="P61" s="22"/>
      <c r="Q61" s="28"/>
      <c r="R61" s="22"/>
      <c r="S61" s="22"/>
    </row>
    <row r="62" spans="1:19" ht="15.75">
      <c r="A62" s="22"/>
      <c r="B62" s="22"/>
      <c r="C62" s="22"/>
      <c r="D62" s="22"/>
      <c r="E62" s="22"/>
      <c r="F62" s="22"/>
      <c r="G62" s="28"/>
      <c r="H62" s="22"/>
      <c r="I62" s="22"/>
      <c r="J62" s="22"/>
      <c r="K62" s="22"/>
      <c r="L62" s="22"/>
      <c r="M62" s="22"/>
      <c r="N62" s="22"/>
      <c r="O62" s="22"/>
      <c r="P62" s="22"/>
      <c r="Q62" s="28"/>
      <c r="R62" s="22"/>
      <c r="S62" s="22"/>
    </row>
    <row r="63" spans="1:19" ht="15.75">
      <c r="A63" s="22"/>
      <c r="B63" s="22"/>
      <c r="C63" s="22"/>
      <c r="D63" s="22"/>
      <c r="E63" s="22"/>
      <c r="F63" s="22"/>
      <c r="G63" s="28"/>
      <c r="H63" s="22"/>
      <c r="I63" s="22"/>
      <c r="J63" s="22"/>
      <c r="K63" s="22"/>
      <c r="L63" s="22"/>
      <c r="M63" s="22"/>
      <c r="N63" s="22"/>
      <c r="O63" s="22"/>
      <c r="P63" s="22"/>
      <c r="Q63" s="28"/>
      <c r="R63" s="22"/>
      <c r="S63" s="22"/>
    </row>
    <row r="64" spans="1:19" ht="15.75">
      <c r="A64" s="22"/>
      <c r="B64" s="22"/>
      <c r="C64" s="22"/>
      <c r="D64" s="22"/>
      <c r="E64" s="22"/>
      <c r="F64" s="22"/>
      <c r="G64" s="28"/>
      <c r="H64" s="22"/>
      <c r="I64" s="22"/>
      <c r="J64" s="22"/>
      <c r="K64" s="22"/>
      <c r="L64" s="22"/>
      <c r="M64" s="22"/>
      <c r="N64" s="22"/>
      <c r="O64" s="22"/>
      <c r="P64" s="22"/>
      <c r="Q64" s="28"/>
      <c r="R64" s="22"/>
      <c r="S64" s="22"/>
    </row>
    <row r="65" spans="1:19" ht="15.75">
      <c r="A65" s="22"/>
      <c r="B65" s="22"/>
      <c r="C65" s="22"/>
      <c r="D65" s="22"/>
      <c r="E65" s="22"/>
      <c r="F65" s="22"/>
      <c r="G65" s="28"/>
      <c r="H65" s="22"/>
      <c r="I65" s="22"/>
      <c r="J65" s="22"/>
      <c r="K65" s="22"/>
      <c r="L65" s="22"/>
      <c r="M65" s="22"/>
      <c r="N65" s="22"/>
      <c r="O65" s="22"/>
      <c r="P65" s="22"/>
      <c r="Q65" s="28"/>
      <c r="R65" s="22"/>
      <c r="S65" s="22"/>
    </row>
    <row r="66" spans="1:19" ht="15.75">
      <c r="A66" s="22"/>
      <c r="B66" s="22"/>
      <c r="C66" s="22"/>
      <c r="D66" s="22"/>
      <c r="E66" s="22"/>
      <c r="F66" s="22"/>
      <c r="G66" s="28"/>
      <c r="H66" s="22"/>
      <c r="I66" s="22"/>
      <c r="J66" s="22"/>
      <c r="K66" s="22"/>
      <c r="L66" s="22"/>
      <c r="M66" s="22"/>
      <c r="N66" s="22"/>
      <c r="O66" s="22"/>
      <c r="P66" s="22"/>
      <c r="Q66" s="28"/>
      <c r="R66" s="22"/>
      <c r="S66" s="22"/>
    </row>
    <row r="67" spans="1:19" ht="15.75">
      <c r="A67" s="22"/>
      <c r="B67" s="22"/>
      <c r="C67" s="22"/>
      <c r="D67" s="22"/>
      <c r="E67" s="22"/>
      <c r="F67" s="22"/>
      <c r="G67" s="28"/>
      <c r="H67" s="22"/>
      <c r="I67" s="22"/>
      <c r="J67" s="22"/>
      <c r="K67" s="22"/>
      <c r="L67" s="22"/>
      <c r="M67" s="22"/>
      <c r="N67" s="22"/>
      <c r="O67" s="22"/>
      <c r="P67" s="22"/>
      <c r="Q67" s="28"/>
      <c r="R67" s="22"/>
      <c r="S67" s="22"/>
    </row>
    <row r="68" spans="1:19" ht="15.75">
      <c r="A68" s="22"/>
      <c r="B68" s="22"/>
      <c r="C68" s="22"/>
      <c r="D68" s="22"/>
      <c r="E68" s="22"/>
      <c r="F68" s="22"/>
      <c r="G68" s="28"/>
      <c r="H68" s="22"/>
      <c r="I68" s="22"/>
      <c r="J68" s="22"/>
      <c r="K68" s="22"/>
      <c r="L68" s="22"/>
      <c r="M68" s="22"/>
      <c r="N68" s="22"/>
      <c r="O68" s="22"/>
      <c r="P68" s="22"/>
      <c r="Q68" s="28"/>
      <c r="R68" s="22"/>
      <c r="S68" s="22"/>
    </row>
    <row r="69" spans="1:19" ht="15.75">
      <c r="A69" s="22"/>
      <c r="B69" s="22"/>
      <c r="C69" s="22"/>
      <c r="D69" s="22"/>
      <c r="E69" s="22"/>
      <c r="F69" s="22"/>
      <c r="G69" s="28"/>
      <c r="H69" s="22"/>
      <c r="I69" s="22"/>
      <c r="J69" s="22"/>
      <c r="K69" s="22"/>
      <c r="L69" s="22"/>
      <c r="M69" s="22"/>
      <c r="N69" s="22"/>
      <c r="O69" s="22"/>
      <c r="P69" s="22"/>
      <c r="Q69" s="28"/>
      <c r="R69" s="22"/>
      <c r="S69" s="22"/>
    </row>
    <row r="70" spans="1:19" ht="15.75">
      <c r="A70" s="22"/>
      <c r="B70" s="22"/>
      <c r="C70" s="22"/>
      <c r="D70" s="22"/>
      <c r="E70" s="22"/>
      <c r="F70" s="22"/>
      <c r="G70" s="28"/>
      <c r="H70" s="22"/>
      <c r="I70" s="22"/>
      <c r="J70" s="22"/>
      <c r="K70" s="22"/>
      <c r="L70" s="22"/>
      <c r="M70" s="22"/>
      <c r="N70" s="22"/>
      <c r="O70" s="22"/>
      <c r="P70" s="22"/>
      <c r="Q70" s="28"/>
      <c r="R70" s="22"/>
      <c r="S70" s="22"/>
    </row>
    <row r="71" spans="1:19" ht="15.75">
      <c r="A71" s="22"/>
      <c r="B71" s="22"/>
      <c r="C71" s="22"/>
      <c r="D71" s="22"/>
      <c r="E71" s="22"/>
      <c r="F71" s="22"/>
      <c r="G71" s="28"/>
      <c r="H71" s="22"/>
      <c r="I71" s="22"/>
      <c r="J71" s="22"/>
      <c r="K71" s="22"/>
      <c r="L71" s="22"/>
      <c r="M71" s="22"/>
      <c r="N71" s="22"/>
      <c r="O71" s="22"/>
      <c r="P71" s="22"/>
      <c r="Q71" s="28"/>
      <c r="R71" s="22"/>
      <c r="S71" s="22"/>
    </row>
    <row r="72" spans="1:19" ht="15.75">
      <c r="A72" s="22"/>
      <c r="B72" s="22"/>
      <c r="C72" s="22"/>
      <c r="D72" s="22"/>
      <c r="E72" s="22"/>
      <c r="F72" s="22"/>
      <c r="G72" s="28"/>
      <c r="H72" s="22"/>
      <c r="I72" s="22"/>
      <c r="J72" s="22"/>
      <c r="K72" s="22"/>
      <c r="L72" s="22"/>
      <c r="M72" s="22"/>
      <c r="N72" s="22"/>
      <c r="O72" s="22"/>
      <c r="P72" s="22"/>
      <c r="Q72" s="28"/>
      <c r="R72" s="22"/>
      <c r="S72" s="22"/>
    </row>
    <row r="73" spans="1:19" ht="15.75">
      <c r="A73" s="22"/>
      <c r="B73" s="22"/>
      <c r="C73" s="22"/>
      <c r="D73" s="22"/>
      <c r="E73" s="22"/>
      <c r="F73" s="22"/>
      <c r="G73" s="28"/>
      <c r="H73" s="22"/>
      <c r="I73" s="22"/>
      <c r="J73" s="22"/>
      <c r="K73" s="22"/>
      <c r="L73" s="22"/>
      <c r="M73" s="22"/>
      <c r="N73" s="22"/>
      <c r="O73" s="22"/>
      <c r="P73" s="22"/>
      <c r="Q73" s="28"/>
      <c r="R73" s="22"/>
      <c r="S73" s="22"/>
    </row>
    <row r="74" spans="1:19" ht="15.75">
      <c r="A74" s="22"/>
      <c r="B74" s="22"/>
      <c r="C74" s="22"/>
      <c r="D74" s="22"/>
      <c r="E74" s="22"/>
      <c r="F74" s="22"/>
      <c r="G74" s="28"/>
      <c r="H74" s="22"/>
      <c r="I74" s="22"/>
      <c r="J74" s="22"/>
      <c r="K74" s="22"/>
      <c r="L74" s="22"/>
      <c r="M74" s="22"/>
      <c r="N74" s="22"/>
      <c r="O74" s="22"/>
      <c r="P74" s="22"/>
      <c r="Q74" s="28"/>
      <c r="R74" s="22"/>
      <c r="S74" s="22"/>
    </row>
    <row r="75" spans="1:19" ht="15.75">
      <c r="A75" s="22"/>
      <c r="B75" s="22"/>
      <c r="C75" s="22"/>
      <c r="D75" s="22"/>
      <c r="E75" s="22"/>
      <c r="F75" s="22"/>
      <c r="G75" s="28"/>
      <c r="H75" s="22"/>
      <c r="I75" s="22"/>
      <c r="J75" s="22"/>
      <c r="K75" s="22"/>
      <c r="L75" s="22"/>
      <c r="M75" s="22"/>
      <c r="N75" s="22"/>
      <c r="O75" s="22"/>
      <c r="P75" s="22"/>
      <c r="Q75" s="28"/>
      <c r="R75" s="22"/>
      <c r="S75" s="22"/>
    </row>
    <row r="76" spans="1:19" ht="15.75">
      <c r="A76" s="22"/>
      <c r="B76" s="22"/>
      <c r="C76" s="22"/>
      <c r="D76" s="22"/>
      <c r="E76" s="22"/>
      <c r="F76" s="22"/>
      <c r="G76" s="28"/>
      <c r="H76" s="22"/>
      <c r="I76" s="22"/>
      <c r="J76" s="22"/>
      <c r="K76" s="22"/>
      <c r="L76" s="22"/>
      <c r="M76" s="22"/>
      <c r="N76" s="22"/>
      <c r="O76" s="22"/>
      <c r="P76" s="22"/>
      <c r="Q76" s="28"/>
      <c r="R76" s="22"/>
      <c r="S76" s="22"/>
    </row>
    <row r="77" spans="1:19" ht="15.75">
      <c r="A77" s="22"/>
      <c r="B77" s="22"/>
      <c r="C77" s="22"/>
      <c r="D77" s="22"/>
      <c r="E77" s="22"/>
      <c r="F77" s="22"/>
      <c r="G77" s="28"/>
      <c r="H77" s="22"/>
      <c r="I77" s="22"/>
      <c r="J77" s="22"/>
      <c r="K77" s="22"/>
      <c r="L77" s="22"/>
      <c r="M77" s="22"/>
      <c r="N77" s="22"/>
      <c r="O77" s="22"/>
      <c r="P77" s="22"/>
      <c r="Q77" s="28"/>
      <c r="R77" s="22"/>
      <c r="S77" s="22"/>
    </row>
    <row r="78" spans="1:19" ht="15.75">
      <c r="A78" s="22"/>
      <c r="B78" s="22"/>
      <c r="C78" s="22"/>
      <c r="D78" s="22"/>
      <c r="E78" s="22"/>
      <c r="F78" s="22"/>
      <c r="G78" s="28"/>
      <c r="H78" s="22"/>
      <c r="I78" s="22"/>
      <c r="J78" s="22"/>
      <c r="K78" s="22"/>
      <c r="L78" s="22"/>
      <c r="M78" s="22"/>
      <c r="N78" s="22"/>
      <c r="O78" s="22"/>
      <c r="P78" s="22"/>
      <c r="Q78" s="28"/>
      <c r="R78" s="22"/>
      <c r="S78" s="22"/>
    </row>
    <row r="79" spans="1:19" ht="15.75">
      <c r="A79" s="22"/>
      <c r="B79" s="22"/>
      <c r="C79" s="22"/>
      <c r="D79" s="22"/>
      <c r="E79" s="22"/>
      <c r="F79" s="22"/>
      <c r="G79" s="28"/>
      <c r="H79" s="22"/>
      <c r="I79" s="22"/>
      <c r="J79" s="22"/>
      <c r="K79" s="22"/>
      <c r="L79" s="22"/>
      <c r="M79" s="22"/>
      <c r="N79" s="22"/>
      <c r="O79" s="22"/>
      <c r="P79" s="22"/>
      <c r="Q79" s="28"/>
      <c r="R79" s="22"/>
      <c r="S79" s="22"/>
    </row>
    <row r="80" spans="1:19" ht="15.75">
      <c r="A80" s="22"/>
      <c r="B80" s="22"/>
      <c r="C80" s="22"/>
      <c r="D80" s="22"/>
      <c r="E80" s="22"/>
      <c r="F80" s="22"/>
      <c r="G80" s="28"/>
      <c r="H80" s="22"/>
      <c r="I80" s="22"/>
      <c r="J80" s="22"/>
      <c r="K80" s="22"/>
      <c r="L80" s="22"/>
      <c r="M80" s="22"/>
      <c r="N80" s="22"/>
      <c r="O80" s="22"/>
      <c r="P80" s="22"/>
      <c r="Q80" s="28"/>
      <c r="R80" s="22"/>
      <c r="S80" s="22"/>
    </row>
    <row r="81" spans="1:19" ht="15.75">
      <c r="A81" s="22"/>
      <c r="B81" s="22"/>
      <c r="C81" s="22"/>
      <c r="D81" s="22"/>
      <c r="E81" s="22"/>
      <c r="F81" s="22"/>
      <c r="G81" s="28"/>
      <c r="H81" s="22"/>
      <c r="I81" s="22"/>
      <c r="J81" s="22"/>
      <c r="K81" s="22"/>
      <c r="L81" s="22"/>
      <c r="M81" s="22"/>
      <c r="N81" s="22"/>
      <c r="O81" s="22"/>
      <c r="P81" s="22"/>
      <c r="Q81" s="28"/>
      <c r="R81" s="22"/>
      <c r="S81" s="22"/>
    </row>
    <row r="82" spans="1:19" ht="15.75">
      <c r="A82" s="22"/>
      <c r="B82" s="22"/>
      <c r="C82" s="22"/>
      <c r="D82" s="22"/>
      <c r="E82" s="22"/>
      <c r="F82" s="22"/>
      <c r="G82" s="28"/>
      <c r="H82" s="22"/>
      <c r="I82" s="22"/>
      <c r="J82" s="22"/>
      <c r="K82" s="22"/>
      <c r="L82" s="22"/>
      <c r="M82" s="22"/>
      <c r="N82" s="22"/>
      <c r="O82" s="22"/>
      <c r="P82" s="22"/>
      <c r="Q82" s="28"/>
      <c r="R82" s="22"/>
      <c r="S82" s="22"/>
    </row>
    <row r="83" spans="1:19" ht="15.75">
      <c r="A83" s="22"/>
      <c r="B83" s="22"/>
      <c r="C83" s="22"/>
      <c r="D83" s="22"/>
      <c r="E83" s="22"/>
      <c r="F83" s="22"/>
      <c r="G83" s="28"/>
      <c r="H83" s="22"/>
      <c r="I83" s="22"/>
      <c r="J83" s="22"/>
      <c r="K83" s="22"/>
      <c r="L83" s="22"/>
      <c r="M83" s="22"/>
      <c r="N83" s="22"/>
      <c r="O83" s="22"/>
      <c r="P83" s="22"/>
      <c r="Q83" s="28"/>
      <c r="R83" s="22"/>
      <c r="S83" s="22"/>
    </row>
    <row r="84" spans="1:19" ht="15.75">
      <c r="A84" s="22"/>
      <c r="B84" s="22"/>
      <c r="C84" s="22"/>
      <c r="D84" s="22"/>
      <c r="E84" s="22"/>
      <c r="F84" s="22"/>
      <c r="G84" s="28"/>
      <c r="H84" s="22"/>
      <c r="I84" s="22"/>
      <c r="J84" s="22"/>
      <c r="K84" s="22"/>
      <c r="L84" s="22"/>
      <c r="M84" s="22"/>
      <c r="N84" s="22"/>
      <c r="O84" s="22"/>
      <c r="P84" s="22"/>
      <c r="Q84" s="28"/>
      <c r="R84" s="22"/>
      <c r="S84" s="22"/>
    </row>
    <row r="85" spans="1:19" ht="15.75">
      <c r="A85" s="22"/>
      <c r="B85" s="22"/>
      <c r="C85" s="22"/>
      <c r="D85" s="22"/>
      <c r="E85" s="22"/>
      <c r="F85" s="22"/>
      <c r="G85" s="28"/>
      <c r="H85" s="22"/>
      <c r="I85" s="22"/>
      <c r="J85" s="22"/>
      <c r="K85" s="22"/>
      <c r="L85" s="22"/>
      <c r="M85" s="22"/>
      <c r="N85" s="22"/>
      <c r="O85" s="22"/>
      <c r="P85" s="22"/>
      <c r="Q85" s="28"/>
      <c r="R85" s="22"/>
      <c r="S85" s="22"/>
    </row>
    <row r="86" spans="1:19" ht="15.75">
      <c r="A86" s="22"/>
      <c r="B86" s="22"/>
      <c r="C86" s="22"/>
      <c r="D86" s="22"/>
      <c r="E86" s="22"/>
      <c r="F86" s="22"/>
      <c r="G86" s="28"/>
      <c r="H86" s="22"/>
      <c r="I86" s="22"/>
      <c r="J86" s="22"/>
      <c r="K86" s="22"/>
      <c r="L86" s="22"/>
      <c r="M86" s="22"/>
      <c r="N86" s="22"/>
      <c r="O86" s="22"/>
      <c r="P86" s="22"/>
      <c r="Q86" s="28"/>
      <c r="R86" s="22"/>
      <c r="S86" s="22"/>
    </row>
    <row r="87" spans="1:19" ht="15.75">
      <c r="A87" s="22"/>
      <c r="B87" s="22"/>
      <c r="C87" s="22"/>
      <c r="D87" s="22"/>
      <c r="E87" s="22"/>
      <c r="F87" s="22"/>
      <c r="G87" s="28"/>
      <c r="H87" s="22"/>
      <c r="I87" s="22"/>
      <c r="J87" s="22"/>
      <c r="K87" s="22"/>
      <c r="L87" s="22"/>
      <c r="M87" s="22"/>
      <c r="N87" s="22"/>
      <c r="O87" s="22"/>
      <c r="P87" s="22"/>
      <c r="Q87" s="28"/>
      <c r="R87" s="22"/>
      <c r="S87" s="22"/>
    </row>
    <row r="88" spans="1:19" ht="15.75">
      <c r="A88" s="22"/>
      <c r="B88" s="22"/>
      <c r="C88" s="22"/>
      <c r="D88" s="22"/>
      <c r="E88" s="22"/>
      <c r="F88" s="22"/>
      <c r="G88" s="28"/>
      <c r="H88" s="22"/>
      <c r="I88" s="22"/>
      <c r="J88" s="22"/>
      <c r="K88" s="22"/>
      <c r="L88" s="22"/>
      <c r="M88" s="22"/>
      <c r="N88" s="22"/>
      <c r="O88" s="22"/>
      <c r="P88" s="22"/>
      <c r="Q88" s="28"/>
      <c r="R88" s="22"/>
      <c r="S88" s="22"/>
    </row>
    <row r="89" spans="1:19" ht="15.75">
      <c r="A89" s="22"/>
      <c r="B89" s="22"/>
      <c r="C89" s="22"/>
      <c r="D89" s="22"/>
      <c r="E89" s="22"/>
      <c r="F89" s="22"/>
      <c r="G89" s="28"/>
      <c r="H89" s="22"/>
      <c r="I89" s="22"/>
      <c r="J89" s="22"/>
      <c r="K89" s="22"/>
      <c r="L89" s="22"/>
      <c r="M89" s="22"/>
      <c r="N89" s="22"/>
      <c r="O89" s="22"/>
      <c r="P89" s="22"/>
      <c r="Q89" s="28"/>
      <c r="R89" s="22"/>
      <c r="S89" s="22"/>
    </row>
    <row r="90" spans="1:19" ht="15.75">
      <c r="A90" s="22"/>
      <c r="B90" s="22"/>
      <c r="C90" s="22"/>
      <c r="D90" s="22"/>
      <c r="E90" s="22"/>
      <c r="F90" s="22"/>
      <c r="G90" s="28"/>
      <c r="H90" s="22"/>
      <c r="I90" s="22"/>
      <c r="J90" s="22"/>
      <c r="K90" s="22"/>
      <c r="L90" s="22"/>
      <c r="M90" s="22"/>
      <c r="N90" s="22"/>
      <c r="O90" s="22"/>
      <c r="P90" s="22"/>
      <c r="Q90" s="28"/>
      <c r="R90" s="22"/>
      <c r="S90" s="22"/>
    </row>
    <row r="91" spans="1:19" ht="15.75">
      <c r="A91" s="22"/>
      <c r="B91" s="22"/>
      <c r="C91" s="22"/>
      <c r="D91" s="22"/>
      <c r="E91" s="22"/>
      <c r="F91" s="22"/>
      <c r="G91" s="28"/>
      <c r="H91" s="22"/>
      <c r="I91" s="22"/>
      <c r="J91" s="22"/>
      <c r="K91" s="22"/>
      <c r="L91" s="22"/>
      <c r="M91" s="22"/>
      <c r="N91" s="22"/>
      <c r="O91" s="22"/>
      <c r="P91" s="22"/>
      <c r="Q91" s="28"/>
      <c r="R91" s="22"/>
      <c r="S91" s="22"/>
    </row>
    <row r="92" spans="1:19" ht="15.75">
      <c r="A92" s="22"/>
      <c r="B92" s="22"/>
      <c r="C92" s="22"/>
      <c r="D92" s="22"/>
      <c r="E92" s="22"/>
      <c r="F92" s="22"/>
      <c r="G92" s="28"/>
      <c r="H92" s="22"/>
      <c r="I92" s="22"/>
      <c r="J92" s="22"/>
      <c r="K92" s="22"/>
      <c r="L92" s="22"/>
      <c r="M92" s="22"/>
      <c r="N92" s="22"/>
      <c r="O92" s="22"/>
      <c r="P92" s="22"/>
      <c r="Q92" s="28"/>
      <c r="R92" s="22"/>
      <c r="S92" s="22"/>
    </row>
    <row r="93" spans="1:19" ht="15.75">
      <c r="A93" s="22"/>
      <c r="B93" s="22"/>
      <c r="C93" s="22"/>
      <c r="D93" s="22"/>
      <c r="E93" s="22"/>
      <c r="F93" s="22"/>
      <c r="G93" s="28"/>
      <c r="H93" s="22"/>
      <c r="I93" s="22"/>
      <c r="J93" s="22"/>
      <c r="K93" s="22"/>
      <c r="L93" s="22"/>
      <c r="M93" s="22"/>
      <c r="N93" s="22"/>
      <c r="O93" s="22"/>
      <c r="P93" s="22"/>
      <c r="Q93" s="28"/>
      <c r="R93" s="22"/>
      <c r="S93" s="22"/>
    </row>
    <row r="94" spans="1:19" ht="15.75">
      <c r="A94" s="22"/>
      <c r="B94" s="22"/>
      <c r="C94" s="22"/>
      <c r="D94" s="22"/>
      <c r="E94" s="22"/>
      <c r="F94" s="22"/>
      <c r="G94" s="28"/>
      <c r="H94" s="22"/>
      <c r="I94" s="22"/>
      <c r="J94" s="22"/>
      <c r="K94" s="22"/>
      <c r="L94" s="22"/>
      <c r="M94" s="22"/>
      <c r="N94" s="22"/>
      <c r="O94" s="22"/>
      <c r="P94" s="22"/>
      <c r="Q94" s="28"/>
      <c r="R94" s="22"/>
      <c r="S94" s="22"/>
    </row>
    <row r="95" spans="1:19" ht="15.75">
      <c r="A95" s="22"/>
      <c r="B95" s="22"/>
      <c r="C95" s="22"/>
      <c r="D95" s="22"/>
      <c r="E95" s="22"/>
      <c r="F95" s="22"/>
      <c r="G95" s="28"/>
      <c r="H95" s="22"/>
      <c r="I95" s="22"/>
      <c r="J95" s="22"/>
      <c r="K95" s="22"/>
      <c r="L95" s="22"/>
      <c r="M95" s="22"/>
      <c r="N95" s="22"/>
      <c r="O95" s="22"/>
      <c r="P95" s="22"/>
      <c r="Q95" s="28"/>
      <c r="R95" s="22"/>
      <c r="S95" s="22"/>
    </row>
    <row r="96" spans="1:19" ht="15.75">
      <c r="A96" s="22"/>
      <c r="B96" s="22"/>
      <c r="C96" s="22"/>
      <c r="D96" s="22"/>
      <c r="E96" s="22"/>
      <c r="F96" s="22"/>
      <c r="G96" s="28"/>
      <c r="H96" s="22"/>
      <c r="I96" s="22"/>
      <c r="J96" s="22"/>
      <c r="K96" s="22"/>
      <c r="L96" s="22"/>
      <c r="M96" s="22"/>
      <c r="N96" s="22"/>
      <c r="O96" s="22"/>
      <c r="P96" s="22"/>
      <c r="Q96" s="28"/>
      <c r="R96" s="22"/>
      <c r="S96" s="22"/>
    </row>
    <row r="97" spans="1:19" ht="15.75">
      <c r="A97" s="22"/>
      <c r="B97" s="22"/>
      <c r="C97" s="22"/>
      <c r="D97" s="22"/>
      <c r="E97" s="22"/>
      <c r="F97" s="22"/>
      <c r="G97" s="28"/>
      <c r="H97" s="22"/>
      <c r="I97" s="22"/>
      <c r="J97" s="22"/>
      <c r="K97" s="22"/>
      <c r="L97" s="22"/>
      <c r="M97" s="22"/>
      <c r="N97" s="22"/>
      <c r="O97" s="22"/>
      <c r="P97" s="22"/>
      <c r="Q97" s="28"/>
      <c r="R97" s="22"/>
      <c r="S97" s="22"/>
    </row>
  </sheetData>
  <autoFilter ref="A1:AR8">
    <sortState ref="A4:AR8">
      <sortCondition descending="1" ref="AO1:AO8"/>
    </sortState>
  </autoFilter>
  <sortState ref="A4:AR8">
    <sortCondition ref="A4"/>
  </sortState>
  <mergeCells count="1">
    <mergeCell ref="AI11:AM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Месяц</vt:lpstr>
      <vt:lpstr>Анива</vt:lpstr>
      <vt:lpstr>А-Сахалинский</vt:lpstr>
      <vt:lpstr>Долинск</vt:lpstr>
      <vt:lpstr>Корсаков</vt:lpstr>
      <vt:lpstr>Курильск</vt:lpstr>
      <vt:lpstr>Макаров</vt:lpstr>
      <vt:lpstr>Невельск</vt:lpstr>
      <vt:lpstr>Ноглики</vt:lpstr>
      <vt:lpstr>Оха</vt:lpstr>
      <vt:lpstr>Поронайск</vt:lpstr>
      <vt:lpstr>С-Курильск</vt:lpstr>
      <vt:lpstr>Смирных</vt:lpstr>
      <vt:lpstr>Томари</vt:lpstr>
      <vt:lpstr>Тымовское</vt:lpstr>
      <vt:lpstr>Углегорск</vt:lpstr>
      <vt:lpstr>Холмск</vt:lpstr>
      <vt:lpstr>Ю-Курильск</vt:lpstr>
      <vt:lpstr>Ю-Сахалинск</vt:lpstr>
      <vt:lpstr>ГОУ</vt:lpstr>
      <vt:lpstr>Свод по региону_МО</vt:lpstr>
      <vt:lpstr>Свод по региону ООО_09.2020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Kornienko</dc:creator>
  <cp:lastModifiedBy>kornienko</cp:lastModifiedBy>
  <dcterms:created xsi:type="dcterms:W3CDTF">2018-10-15T22:47:42Z</dcterms:created>
  <dcterms:modified xsi:type="dcterms:W3CDTF">2020-10-21T01:45:57Z</dcterms:modified>
</cp:coreProperties>
</file>