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Мониторинги\Мониторинги ПОО\Мониторинги наполненности АИС СГО\"/>
    </mc:Choice>
  </mc:AlternateContent>
  <bookViews>
    <workbookView xWindow="0" yWindow="0" windowWidth="28800" windowHeight="12300" activeTab="1"/>
  </bookViews>
  <sheets>
    <sheet name="25.02.2025" sheetId="1" r:id="rId1"/>
    <sheet name="Динамика1" sheetId="3" r:id="rId2"/>
    <sheet name="Динамика" sheetId="2" state="hidden" r:id="rId3"/>
  </sheets>
  <definedNames>
    <definedName name="_xlnm._FilterDatabase" localSheetId="0" hidden="1">'25.02.2025'!$A$1:$AC$17</definedName>
    <definedName name="_xlnm._FilterDatabase" localSheetId="2" hidden="1">Динамика!$B$2:$B$16</definedName>
  </definedNames>
  <calcPr calcId="162913"/>
</workbook>
</file>

<file path=xl/calcChain.xml><?xml version="1.0" encoding="utf-8"?>
<calcChain xmlns="http://schemas.openxmlformats.org/spreadsheetml/2006/main">
  <c r="AC7" i="1" l="1"/>
  <c r="AB7" i="1"/>
  <c r="AB8" i="1"/>
  <c r="D3" i="1" l="1"/>
  <c r="D16" i="1" l="1"/>
  <c r="D5" i="1"/>
  <c r="D9" i="1"/>
  <c r="D6" i="1"/>
  <c r="D12" i="1"/>
  <c r="D7" i="1"/>
  <c r="D10" i="1"/>
  <c r="D13" i="1"/>
  <c r="D14" i="1"/>
  <c r="D11" i="1"/>
  <c r="D17" i="1"/>
  <c r="D15" i="1"/>
  <c r="D8" i="1"/>
  <c r="D4" i="1" l="1"/>
  <c r="C18" i="3" l="1"/>
  <c r="E17" i="1" l="1"/>
  <c r="E10" i="1"/>
  <c r="E7" i="1"/>
  <c r="E16" i="1"/>
  <c r="E8" i="1"/>
  <c r="E15" i="1"/>
  <c r="E5" i="1"/>
  <c r="E3" i="1"/>
  <c r="E12" i="1"/>
  <c r="E9" i="1"/>
  <c r="E13" i="1"/>
  <c r="E14" i="1"/>
  <c r="E11" i="1"/>
  <c r="E6" i="1"/>
  <c r="E4" i="1"/>
  <c r="S16" i="1" l="1"/>
  <c r="U16" i="1"/>
  <c r="Y16" i="1"/>
  <c r="W16" i="1" l="1"/>
  <c r="H5" i="1" l="1"/>
  <c r="Q5" i="1"/>
  <c r="S5" i="1"/>
  <c r="U5" i="1"/>
  <c r="W5" i="1"/>
  <c r="Y5" i="1"/>
  <c r="Y7" i="1"/>
  <c r="Y8" i="1"/>
  <c r="Y9" i="1"/>
  <c r="Y15" i="1"/>
  <c r="Y11" i="1"/>
  <c r="Y12" i="1"/>
  <c r="Y6" i="1"/>
  <c r="Y10" i="1"/>
  <c r="Y14" i="1"/>
  <c r="Y13" i="1"/>
  <c r="Y3" i="1"/>
  <c r="Y17" i="1"/>
  <c r="Y4" i="1"/>
  <c r="W7" i="1"/>
  <c r="W8" i="1"/>
  <c r="W9" i="1"/>
  <c r="W15" i="1"/>
  <c r="W11" i="1"/>
  <c r="W12" i="1"/>
  <c r="W6" i="1"/>
  <c r="W10" i="1"/>
  <c r="W14" i="1"/>
  <c r="W13" i="1"/>
  <c r="W3" i="1"/>
  <c r="W17" i="1"/>
  <c r="W4" i="1"/>
  <c r="U7" i="1"/>
  <c r="U8" i="1"/>
  <c r="U9" i="1"/>
  <c r="U15" i="1"/>
  <c r="U11" i="1"/>
  <c r="U12" i="1"/>
  <c r="U6" i="1"/>
  <c r="U10" i="1"/>
  <c r="U14" i="1"/>
  <c r="U13" i="1"/>
  <c r="U3" i="1"/>
  <c r="U17" i="1"/>
  <c r="U4" i="1"/>
  <c r="S7" i="1"/>
  <c r="S8" i="1"/>
  <c r="S9" i="1"/>
  <c r="S15" i="1"/>
  <c r="S11" i="1"/>
  <c r="S12" i="1"/>
  <c r="S6" i="1"/>
  <c r="S10" i="1"/>
  <c r="S14" i="1"/>
  <c r="S13" i="1"/>
  <c r="S3" i="1"/>
  <c r="S17" i="1"/>
  <c r="S4" i="1"/>
  <c r="Q7" i="1"/>
  <c r="Q8" i="1"/>
  <c r="Q16" i="1"/>
  <c r="Q9" i="1"/>
  <c r="Q15" i="1"/>
  <c r="Q11" i="1"/>
  <c r="Q12" i="1"/>
  <c r="Q6" i="1"/>
  <c r="Q10" i="1"/>
  <c r="Q14" i="1"/>
  <c r="Q13" i="1"/>
  <c r="Q3" i="1"/>
  <c r="Q17" i="1"/>
  <c r="Q4" i="1"/>
  <c r="N7" i="1"/>
  <c r="N8" i="1"/>
  <c r="N16" i="1"/>
  <c r="N9" i="1"/>
  <c r="N15" i="1"/>
  <c r="N11" i="1"/>
  <c r="N12" i="1"/>
  <c r="N6" i="1"/>
  <c r="N10" i="1"/>
  <c r="N14" i="1"/>
  <c r="N13" i="1"/>
  <c r="N3" i="1"/>
  <c r="N17" i="1"/>
  <c r="N4" i="1"/>
  <c r="N5" i="1"/>
  <c r="K4" i="1"/>
  <c r="K17" i="1"/>
  <c r="K3" i="1"/>
  <c r="K13" i="1"/>
  <c r="K14" i="1"/>
  <c r="K6" i="1"/>
  <c r="K12" i="1"/>
  <c r="K15" i="1"/>
  <c r="K16" i="1"/>
  <c r="K8" i="1"/>
  <c r="H7" i="1"/>
  <c r="H8" i="1"/>
  <c r="H16" i="1"/>
  <c r="AB16" i="1" s="1"/>
  <c r="AC16" i="1" s="1"/>
  <c r="H9" i="1"/>
  <c r="H15" i="1"/>
  <c r="H11" i="1"/>
  <c r="H12" i="1"/>
  <c r="AB12" i="1" s="1"/>
  <c r="AC12" i="1" s="1"/>
  <c r="H6" i="1"/>
  <c r="H10" i="1"/>
  <c r="H14" i="1"/>
  <c r="H13" i="1"/>
  <c r="AB13" i="1" s="1"/>
  <c r="AC13" i="1" s="1"/>
  <c r="H3" i="1"/>
  <c r="H17" i="1"/>
  <c r="H4" i="1"/>
  <c r="B19" i="2"/>
  <c r="C19" i="2"/>
  <c r="AB4" i="1" l="1"/>
  <c r="AC4" i="1" s="1"/>
  <c r="AB11" i="1"/>
  <c r="AC11" i="1" s="1"/>
  <c r="AB10" i="1"/>
  <c r="AC10" i="1" s="1"/>
  <c r="AB14" i="1"/>
  <c r="AC14" i="1" s="1"/>
  <c r="AC8" i="1"/>
  <c r="AB17" i="1"/>
  <c r="AC17" i="1" s="1"/>
  <c r="AB3" i="1"/>
  <c r="AC3" i="1" s="1"/>
  <c r="AB6" i="1"/>
  <c r="AC6" i="1" s="1"/>
  <c r="AB9" i="1"/>
  <c r="AC9" i="1" s="1"/>
  <c r="AB5" i="1"/>
  <c r="AC5" i="1" s="1"/>
  <c r="AB15" i="1"/>
  <c r="AC15" i="1" s="1"/>
  <c r="AC19" i="1" l="1"/>
  <c r="AB19" i="1"/>
</calcChain>
</file>

<file path=xl/sharedStrings.xml><?xml version="1.0" encoding="utf-8"?>
<sst xmlns="http://schemas.openxmlformats.org/spreadsheetml/2006/main" count="99" uniqueCount="69">
  <si>
    <t>Наименование профессиональной образовательной организации</t>
  </si>
  <si>
    <t>Краткое наименование ПОО</t>
  </si>
  <si>
    <t>Количество студентов из СГО</t>
  </si>
  <si>
    <t>Количество студентов из СГО по Форме №СПО-1</t>
  </si>
  <si>
    <t>Количество студентов очного обучения в АИС СГО</t>
  </si>
  <si>
    <t>Количество студентов очного обучения по Форме №СПО-1</t>
  </si>
  <si>
    <t>Показатель 1
 (0-2)</t>
  </si>
  <si>
    <t>Количество студентов заочного обучения в АИС СГО</t>
  </si>
  <si>
    <t>Количество студентов заочного обучения по Форме №СПО-1</t>
  </si>
  <si>
    <t>Показатель 2
 (0-2)</t>
  </si>
  <si>
    <t>Количество студентов до 18 лет в АИС СГО на дату проведения мониторинга</t>
  </si>
  <si>
    <t>Количество родителей в АИС СГО</t>
  </si>
  <si>
    <t>Показатель 3
 (0-2)</t>
  </si>
  <si>
    <t>Количество сотрудников в АИС СГО</t>
  </si>
  <si>
    <t>Количество сотрудников по Форме №СПО-1</t>
  </si>
  <si>
    <t>Показатель 4
 (0-2)</t>
  </si>
  <si>
    <t>«% дисциплин, по которым назначены преподаватели</t>
  </si>
  <si>
    <t>Показатель 5
 (0-2)</t>
  </si>
  <si>
    <t>% дисциплин, по которым введено расписание (есть хотя бы одно занятие)</t>
  </si>
  <si>
    <t>Показатель 6
 (0-2)</t>
  </si>
  <si>
    <t>% групп, для которых создано расписание по всем дисциплинам</t>
  </si>
  <si>
    <t>Показатель 7
 (0-2)</t>
  </si>
  <si>
    <t>% дисциплин, по которым ведется журнал успеваемости (есть хотя бы одно занятие)</t>
  </si>
  <si>
    <t>Показатель 8
 (0-2)</t>
  </si>
  <si>
    <t>Показатель 9
 (0-2)</t>
  </si>
  <si>
    <t>Показатель 10
 (0-2)</t>
  </si>
  <si>
    <t>Итоговая оценка</t>
  </si>
  <si>
    <t>Процент наполненности СГО</t>
  </si>
  <si>
    <t>Максимальные значения показателей</t>
  </si>
  <si>
    <t>ГБПОУ «Сахалинский политехнический центр № 5»</t>
  </si>
  <si>
    <t>СПЦ 5</t>
  </si>
  <si>
    <t>ГБПОУ «Сахалинский политехнический центр № 1»</t>
  </si>
  <si>
    <t>СПЦ 1</t>
  </si>
  <si>
    <t>ГБПОУ «Сахалинский политехнический центр № 2»</t>
  </si>
  <si>
    <t>СПЦ 2</t>
  </si>
  <si>
    <t>ДФ СТСиЖКХ</t>
  </si>
  <si>
    <t>СТСиЖКХ</t>
  </si>
  <si>
    <t>ГБПОУ «Сахалинский политехнический центр № 3»</t>
  </si>
  <si>
    <t>СПЦ 3</t>
  </si>
  <si>
    <t>СИТ</t>
  </si>
  <si>
    <t>СТМСХ</t>
  </si>
  <si>
    <t>СТС</t>
  </si>
  <si>
    <t>СПЭТ</t>
  </si>
  <si>
    <t>СТОТиС</t>
  </si>
  <si>
    <t>СГТ</t>
  </si>
  <si>
    <t>Средний процент наполненности АИС СГО в ПОО Сахалинской области</t>
  </si>
  <si>
    <t>СКИ</t>
  </si>
  <si>
    <t>СБМК</t>
  </si>
  <si>
    <t>Средний % по ПОО</t>
  </si>
  <si>
    <t>АСФ СБМК</t>
  </si>
  <si>
    <r>
      <rPr>
        <b/>
        <sz val="11"/>
        <color theme="1"/>
        <rFont val="Calibri"/>
        <family val="2"/>
        <charset val="204"/>
        <scheme val="minor"/>
      </rPr>
      <t xml:space="preserve">90% - 100% </t>
    </r>
    <r>
      <rPr>
        <sz val="11"/>
        <color theme="1"/>
        <rFont val="Calibri"/>
        <family val="2"/>
        <charset val="204"/>
        <scheme val="minor"/>
      </rPr>
      <t>- высокая информационная наполненность</t>
    </r>
  </si>
  <si>
    <r>
      <rPr>
        <b/>
        <sz val="11"/>
        <color theme="1"/>
        <rFont val="Calibri"/>
        <family val="2"/>
        <charset val="204"/>
        <scheme val="minor"/>
      </rPr>
      <t>меньше 69,9%</t>
    </r>
    <r>
      <rPr>
        <sz val="11"/>
        <color theme="1"/>
        <rFont val="Calibri"/>
        <family val="2"/>
        <charset val="204"/>
        <scheme val="minor"/>
      </rPr>
      <t xml:space="preserve"> - низкая информационная наполненность</t>
    </r>
  </si>
  <si>
    <r>
      <rPr>
        <b/>
        <sz val="11"/>
        <color theme="1"/>
        <rFont val="Calibri"/>
        <family val="2"/>
        <charset val="204"/>
        <scheme val="minor"/>
      </rPr>
      <t>70% - 89,9%</t>
    </r>
    <r>
      <rPr>
        <sz val="11"/>
        <color theme="1"/>
        <rFont val="Calibri"/>
        <family val="2"/>
        <charset val="204"/>
        <scheme val="minor"/>
      </rPr>
      <t xml:space="preserve"> - средняя информационная наполненность</t>
    </r>
  </si>
  <si>
    <t xml:space="preserve">Средний % наполненности СГО в ПОО на 30.10.2023 г. </t>
  </si>
  <si>
    <t xml:space="preserve">Средний % наполненности СГО в ПОО на 21.03.2024 г. </t>
  </si>
  <si>
    <t>ПОО</t>
  </si>
  <si>
    <t>Средний % наполненности СГО в ПОО на 29.10.2024</t>
  </si>
  <si>
    <t>ГБПОУ «Сахалинский горный техникум»</t>
  </si>
  <si>
    <t>Александровск-Сахалинский филиал ГБПОУ  "Сахалинский базовый медицинский колледж"</t>
  </si>
  <si>
    <t>ГБПОУ  "Сахалинский базовый медицинский колледж"</t>
  </si>
  <si>
    <t>Долинский филиал ГБПОУ «Сахалинский техникум строительства и ЖКХ»</t>
  </si>
  <si>
    <t>ГБПОУ «Сахалинский индустриальный техникум»</t>
  </si>
  <si>
    <t>ГБПОУ «Сахалинский техникум механизации сельского хозяйства»</t>
  </si>
  <si>
    <t>ГБПОУ «Сахалинский техникум строительства и ЖКХ»</t>
  </si>
  <si>
    <t>ГБПОУ «Сахалинский промышленно-экономический техникум»</t>
  </si>
  <si>
    <t>ГБПОУ «Сахалинский техникум сервиса»</t>
  </si>
  <si>
    <t>ГБПОУ «Сахалинский техникум отраслевых технологий и сервиса»</t>
  </si>
  <si>
    <t>ГБПОУ "Сахалинский колледж искусств"</t>
  </si>
  <si>
    <t>Средний % наполненности СГО в ПОО на 25.02.2025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</si>
</sst>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4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rgb="FF11111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rgb="FF111111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2"/>
      <color rgb="FF111111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rgb="FF111111"/>
      <name val="Calibri"/>
      <family val="2"/>
      <charset val="204"/>
      <scheme val="minor"/>
    </font>
    <font>
      <sz val="12"/>
      <name val="Calibri"/>
      <family val="2"/>
      <charset val="204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6" tint="0.59999389629810485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39994506668294322"/>
        <bgColor indexed="65"/>
      </patternFill>
    </fill>
    <fill>
      <patternFill patternType="solid">
        <fgColor theme="9" tint="0.39994506668294322"/>
        <bgColor indexed="65"/>
      </patternFill>
    </fill>
    <fill>
      <patternFill patternType="solid">
        <fgColor theme="3" tint="0.59999389629810485"/>
        <bgColor indexed="65"/>
      </patternFill>
    </fill>
    <fill>
      <patternFill patternType="solid">
        <fgColor theme="6" tint="0.79995117038483843"/>
        <bgColor indexed="65"/>
      </patternFill>
    </fill>
    <fill>
      <patternFill patternType="solid">
        <fgColor theme="5" tint="0.79995117038483843"/>
        <bgColor indexed="65"/>
      </patternFill>
    </fill>
    <fill>
      <patternFill patternType="solid">
        <fgColor theme="9" tint="0.79995117038483843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7">
    <xf numFmtId="0" fontId="9" fillId="0" borderId="0" xfId="0" applyNumberFormat="1" applyFont="1"/>
    <xf numFmtId="0" fontId="9" fillId="0" borderId="0" xfId="0" applyNumberFormat="1" applyFont="1" applyAlignment="1">
      <alignment horizontal="center"/>
    </xf>
    <xf numFmtId="0" fontId="10" fillId="2" borderId="1" xfId="0" applyNumberFormat="1" applyFont="1" applyFill="1" applyBorder="1" applyAlignment="1">
      <alignment horizontal="center" vertical="center" wrapText="1"/>
    </xf>
    <xf numFmtId="0" fontId="11" fillId="2" borderId="1" xfId="0" applyNumberFormat="1" applyFont="1" applyFill="1" applyBorder="1" applyAlignment="1">
      <alignment horizontal="center" vertical="center" wrapText="1"/>
    </xf>
    <xf numFmtId="2" fontId="12" fillId="3" borderId="1" xfId="0" applyNumberFormat="1" applyFont="1" applyFill="1" applyBorder="1" applyAlignment="1">
      <alignment horizontal="center" vertical="center" textRotation="90" wrapText="1"/>
    </xf>
    <xf numFmtId="2" fontId="12" fillId="0" borderId="1" xfId="0" applyNumberFormat="1" applyFont="1" applyBorder="1" applyAlignment="1">
      <alignment horizontal="center" vertical="center" textRotation="90" wrapText="1"/>
    </xf>
    <xf numFmtId="49" fontId="13" fillId="4" borderId="1" xfId="0" applyNumberFormat="1" applyFont="1" applyFill="1" applyBorder="1" applyAlignment="1">
      <alignment horizontal="center" vertical="center" textRotation="90" wrapText="1"/>
    </xf>
    <xf numFmtId="49" fontId="13" fillId="5" borderId="1" xfId="0" applyNumberFormat="1" applyFont="1" applyFill="1" applyBorder="1" applyAlignment="1">
      <alignment horizontal="center" vertical="center" textRotation="90" wrapText="1"/>
    </xf>
    <xf numFmtId="0" fontId="14" fillId="0" borderId="0" xfId="0" applyNumberFormat="1" applyFont="1"/>
    <xf numFmtId="0" fontId="15" fillId="6" borderId="1" xfId="0" applyNumberFormat="1" applyFont="1" applyFill="1" applyBorder="1" applyAlignment="1">
      <alignment horizontal="center" vertical="center" wrapText="1"/>
    </xf>
    <xf numFmtId="0" fontId="16" fillId="5" borderId="1" xfId="0" applyNumberFormat="1" applyFont="1" applyFill="1" applyBorder="1" applyAlignment="1">
      <alignment horizontal="right" vertical="center" wrapText="1"/>
    </xf>
    <xf numFmtId="0" fontId="16" fillId="5" borderId="1" xfId="0" applyNumberFormat="1" applyFont="1" applyFill="1" applyBorder="1" applyAlignment="1">
      <alignment horizontal="center" vertical="center" wrapText="1"/>
    </xf>
    <xf numFmtId="0" fontId="9" fillId="5" borderId="1" xfId="0" applyNumberFormat="1" applyFont="1" applyFill="1" applyBorder="1"/>
    <xf numFmtId="1" fontId="17" fillId="5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Border="1" applyAlignment="1">
      <alignment horizontal="center" vertical="center" wrapText="1"/>
    </xf>
    <xf numFmtId="0" fontId="18" fillId="7" borderId="1" xfId="0" applyNumberFormat="1" applyFont="1" applyFill="1" applyBorder="1" applyAlignment="1">
      <alignment horizontal="left" vertical="center" wrapText="1" indent="1"/>
    </xf>
    <xf numFmtId="0" fontId="18" fillId="7" borderId="1" xfId="0" applyNumberFormat="1" applyFont="1" applyFill="1" applyBorder="1" applyAlignment="1">
      <alignment horizontal="center" vertical="center" wrapText="1"/>
    </xf>
    <xf numFmtId="0" fontId="12" fillId="8" borderId="1" xfId="0" applyNumberFormat="1" applyFont="1" applyFill="1" applyBorder="1" applyAlignment="1">
      <alignment horizontal="center" vertical="center"/>
    </xf>
    <xf numFmtId="1" fontId="19" fillId="9" borderId="1" xfId="0" applyNumberFormat="1" applyFont="1" applyFill="1" applyBorder="1" applyAlignment="1">
      <alignment horizontal="center" vertical="center" wrapText="1"/>
    </xf>
    <xf numFmtId="3" fontId="20" fillId="8" borderId="2" xfId="0" applyNumberFormat="1" applyFont="1" applyFill="1" applyBorder="1" applyAlignment="1">
      <alignment horizontal="center" vertical="center" wrapText="1"/>
    </xf>
    <xf numFmtId="0" fontId="9" fillId="0" borderId="0" xfId="0" applyNumberFormat="1" applyFont="1" applyAlignment="1">
      <alignment horizontal="center" vertical="center"/>
    </xf>
    <xf numFmtId="0" fontId="11" fillId="9" borderId="3" xfId="0" applyNumberFormat="1" applyFont="1" applyFill="1" applyBorder="1" applyAlignment="1">
      <alignment vertical="center"/>
    </xf>
    <xf numFmtId="0" fontId="21" fillId="9" borderId="4" xfId="0" applyNumberFormat="1" applyFont="1" applyFill="1" applyBorder="1"/>
    <xf numFmtId="1" fontId="22" fillId="10" borderId="1" xfId="0" applyNumberFormat="1" applyFont="1" applyFill="1" applyBorder="1" applyAlignment="1">
      <alignment horizontal="center" vertical="center" wrapText="1"/>
    </xf>
    <xf numFmtId="0" fontId="18" fillId="7" borderId="6" xfId="0" applyNumberFormat="1" applyFont="1" applyFill="1" applyBorder="1" applyAlignment="1">
      <alignment horizontal="left" vertical="center" wrapText="1" indent="1"/>
    </xf>
    <xf numFmtId="0" fontId="18" fillId="7" borderId="6" xfId="0" applyNumberFormat="1" applyFont="1" applyFill="1" applyBorder="1" applyAlignment="1">
      <alignment horizontal="center" vertical="center" wrapText="1"/>
    </xf>
    <xf numFmtId="0" fontId="12" fillId="8" borderId="6" xfId="0" applyNumberFormat="1" applyFont="1" applyFill="1" applyBorder="1" applyAlignment="1">
      <alignment horizontal="center" vertical="center"/>
    </xf>
    <xf numFmtId="0" fontId="18" fillId="7" borderId="5" xfId="0" applyNumberFormat="1" applyFont="1" applyFill="1" applyBorder="1" applyAlignment="1">
      <alignment horizontal="left" vertical="center" wrapText="1" indent="1"/>
    </xf>
    <xf numFmtId="0" fontId="18" fillId="7" borderId="5" xfId="0" applyNumberFormat="1" applyFont="1" applyFill="1" applyBorder="1" applyAlignment="1">
      <alignment horizontal="center" vertical="center" wrapText="1"/>
    </xf>
    <xf numFmtId="3" fontId="20" fillId="8" borderId="5" xfId="0" applyNumberFormat="1" applyFont="1" applyFill="1" applyBorder="1" applyAlignment="1">
      <alignment horizontal="center" vertical="center" wrapText="1"/>
    </xf>
    <xf numFmtId="0" fontId="12" fillId="8" borderId="5" xfId="0" applyNumberFormat="1" applyFont="1" applyFill="1" applyBorder="1" applyAlignment="1">
      <alignment horizontal="center" vertical="center"/>
    </xf>
    <xf numFmtId="0" fontId="8" fillId="0" borderId="0" xfId="0" applyNumberFormat="1" applyFont="1"/>
    <xf numFmtId="0" fontId="7" fillId="0" borderId="0" xfId="0" applyNumberFormat="1" applyFont="1"/>
    <xf numFmtId="0" fontId="9" fillId="0" borderId="0" xfId="0" applyNumberFormat="1" applyFont="1" applyBorder="1"/>
    <xf numFmtId="0" fontId="12" fillId="0" borderId="0" xfId="0" applyNumberFormat="1" applyFont="1" applyBorder="1"/>
    <xf numFmtId="164" fontId="19" fillId="9" borderId="1" xfId="0" applyNumberFormat="1" applyFont="1" applyFill="1" applyBorder="1" applyAlignment="1">
      <alignment horizontal="center" vertical="center" wrapText="1"/>
    </xf>
    <xf numFmtId="0" fontId="9" fillId="0" borderId="5" xfId="0" applyNumberFormat="1" applyFont="1" applyBorder="1"/>
    <xf numFmtId="0" fontId="9" fillId="12" borderId="5" xfId="0" applyNumberFormat="1" applyFont="1" applyFill="1" applyBorder="1"/>
    <xf numFmtId="2" fontId="22" fillId="10" borderId="1" xfId="0" applyNumberFormat="1" applyFont="1" applyFill="1" applyBorder="1" applyAlignment="1">
      <alignment horizontal="center" vertical="center" wrapText="1"/>
    </xf>
    <xf numFmtId="0" fontId="9" fillId="0" borderId="8" xfId="0" applyNumberFormat="1" applyFont="1" applyBorder="1"/>
    <xf numFmtId="0" fontId="9" fillId="0" borderId="9" xfId="0" applyNumberFormat="1" applyFont="1" applyBorder="1"/>
    <xf numFmtId="0" fontId="9" fillId="0" borderId="10" xfId="0" applyNumberFormat="1" applyFont="1" applyBorder="1"/>
    <xf numFmtId="0" fontId="9" fillId="0" borderId="11" xfId="0" applyNumberFormat="1" applyFont="1" applyBorder="1"/>
    <xf numFmtId="0" fontId="9" fillId="0" borderId="12" xfId="0" applyNumberFormat="1" applyFont="1" applyBorder="1"/>
    <xf numFmtId="0" fontId="6" fillId="0" borderId="13" xfId="0" applyNumberFormat="1" applyFont="1" applyBorder="1"/>
    <xf numFmtId="0" fontId="9" fillId="14" borderId="15" xfId="0" applyNumberFormat="1" applyFont="1" applyFill="1" applyBorder="1"/>
    <xf numFmtId="0" fontId="9" fillId="15" borderId="16" xfId="0" applyNumberFormat="1" applyFont="1" applyFill="1" applyBorder="1"/>
    <xf numFmtId="0" fontId="9" fillId="13" borderId="17" xfId="0" applyNumberFormat="1" applyFont="1" applyFill="1" applyBorder="1"/>
    <xf numFmtId="2" fontId="9" fillId="12" borderId="5" xfId="0" applyNumberFormat="1" applyFont="1" applyFill="1" applyBorder="1"/>
    <xf numFmtId="0" fontId="5" fillId="0" borderId="14" xfId="0" applyNumberFormat="1" applyFont="1" applyBorder="1"/>
    <xf numFmtId="0" fontId="5" fillId="0" borderId="7" xfId="0" applyNumberFormat="1" applyFont="1" applyBorder="1"/>
    <xf numFmtId="0" fontId="4" fillId="12" borderId="5" xfId="0" applyNumberFormat="1" applyFont="1" applyFill="1" applyBorder="1" applyAlignment="1">
      <alignment horizontal="center" wrapText="1"/>
    </xf>
    <xf numFmtId="164" fontId="9" fillId="0" borderId="5" xfId="0" applyNumberFormat="1" applyFont="1" applyBorder="1"/>
    <xf numFmtId="0" fontId="10" fillId="0" borderId="6" xfId="0" applyNumberFormat="1" applyFont="1" applyBorder="1" applyAlignment="1">
      <alignment horizontal="center" vertical="center" wrapText="1"/>
    </xf>
    <xf numFmtId="0" fontId="10" fillId="0" borderId="5" xfId="0" applyNumberFormat="1" applyFont="1" applyBorder="1" applyAlignment="1">
      <alignment horizontal="center" vertical="center" wrapText="1"/>
    </xf>
    <xf numFmtId="0" fontId="9" fillId="0" borderId="0" xfId="0" applyNumberFormat="1" applyFont="1" applyBorder="1" applyAlignment="1">
      <alignment horizontal="center"/>
    </xf>
    <xf numFmtId="164" fontId="3" fillId="0" borderId="5" xfId="0" applyNumberFormat="1" applyFont="1" applyBorder="1"/>
    <xf numFmtId="0" fontId="9" fillId="11" borderId="0" xfId="0" applyNumberFormat="1" applyFont="1" applyFill="1"/>
    <xf numFmtId="0" fontId="2" fillId="12" borderId="5" xfId="0" applyNumberFormat="1" applyFont="1" applyFill="1" applyBorder="1" applyAlignment="1">
      <alignment horizontal="center" wrapText="1"/>
    </xf>
    <xf numFmtId="164" fontId="9" fillId="0" borderId="5" xfId="0" applyNumberFormat="1" applyFont="1" applyFill="1" applyBorder="1"/>
    <xf numFmtId="0" fontId="12" fillId="16" borderId="1" xfId="0" applyNumberFormat="1" applyFont="1" applyFill="1" applyBorder="1" applyAlignment="1">
      <alignment horizontal="center" vertical="center"/>
    </xf>
    <xf numFmtId="3" fontId="20" fillId="16" borderId="2" xfId="0" applyNumberFormat="1" applyFont="1" applyFill="1" applyBorder="1" applyAlignment="1">
      <alignment horizontal="center" vertical="center" wrapText="1"/>
    </xf>
    <xf numFmtId="0" fontId="9" fillId="16" borderId="5" xfId="0" applyNumberFormat="1" applyFont="1" applyFill="1" applyBorder="1"/>
    <xf numFmtId="2" fontId="9" fillId="17" borderId="5" xfId="0" applyNumberFormat="1" applyFont="1" applyFill="1" applyBorder="1"/>
    <xf numFmtId="2" fontId="9" fillId="18" borderId="5" xfId="0" applyNumberFormat="1" applyFont="1" applyFill="1" applyBorder="1"/>
    <xf numFmtId="0" fontId="16" fillId="16" borderId="5" xfId="0" applyNumberFormat="1" applyFont="1" applyFill="1" applyBorder="1" applyAlignment="1">
      <alignment wrapText="1"/>
    </xf>
    <xf numFmtId="14" fontId="16" fillId="17" borderId="5" xfId="0" applyNumberFormat="1" applyFont="1" applyFill="1" applyBorder="1" applyAlignment="1">
      <alignment horizontal="center" vertical="center" wrapText="1"/>
    </xf>
    <xf numFmtId="14" fontId="16" fillId="18" borderId="5" xfId="0" applyNumberFormat="1" applyFont="1" applyFill="1" applyBorder="1" applyAlignment="1">
      <alignment horizontal="center" vertical="center" wrapText="1"/>
    </xf>
    <xf numFmtId="2" fontId="9" fillId="0" borderId="0" xfId="0" applyNumberFormat="1" applyFont="1"/>
    <xf numFmtId="1" fontId="12" fillId="11" borderId="1" xfId="0" applyNumberFormat="1" applyFont="1" applyFill="1" applyBorder="1" applyAlignment="1">
      <alignment horizontal="center" vertical="center"/>
    </xf>
    <xf numFmtId="0" fontId="12" fillId="11" borderId="1" xfId="0" applyNumberFormat="1" applyFont="1" applyFill="1" applyBorder="1" applyAlignment="1">
      <alignment horizontal="center" vertical="center" wrapText="1"/>
    </xf>
    <xf numFmtId="0" fontId="12" fillId="11" borderId="1" xfId="0" applyNumberFormat="1" applyFont="1" applyFill="1" applyBorder="1" applyAlignment="1">
      <alignment horizontal="center" vertical="center"/>
    </xf>
    <xf numFmtId="0" fontId="12" fillId="11" borderId="6" xfId="0" applyNumberFormat="1" applyFont="1" applyFill="1" applyBorder="1" applyAlignment="1">
      <alignment horizontal="center" vertical="center"/>
    </xf>
    <xf numFmtId="1" fontId="12" fillId="11" borderId="6" xfId="0" applyNumberFormat="1" applyFont="1" applyFill="1" applyBorder="1" applyAlignment="1">
      <alignment horizontal="center" vertical="center"/>
    </xf>
    <xf numFmtId="0" fontId="12" fillId="11" borderId="5" xfId="0" applyNumberFormat="1" applyFont="1" applyFill="1" applyBorder="1" applyAlignment="1">
      <alignment horizontal="center" vertical="center"/>
    </xf>
    <xf numFmtId="1" fontId="12" fillId="11" borderId="5" xfId="0" applyNumberFormat="1" applyFont="1" applyFill="1" applyBorder="1" applyAlignment="1">
      <alignment horizontal="center" vertical="center"/>
    </xf>
    <xf numFmtId="0" fontId="23" fillId="11" borderId="5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>
                <a:solidFill>
                  <a:schemeClr val="tx1"/>
                </a:solidFill>
              </a:rPr>
              <a:t>Динамика наполненности СГО в ПОО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Динамика1!$C$2</c:f>
              <c:strCache>
                <c:ptCount val="1"/>
                <c:pt idx="0">
                  <c:v>Средний % наполненности СГО в ПОО на 29.10.2024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Динамика1!$B$3:$B$17</c:f>
              <c:strCache>
                <c:ptCount val="15"/>
                <c:pt idx="0">
                  <c:v>СПЦ 5</c:v>
                </c:pt>
                <c:pt idx="1">
                  <c:v>СПЦ 2</c:v>
                </c:pt>
                <c:pt idx="2">
                  <c:v>СПЦ 1</c:v>
                </c:pt>
                <c:pt idx="3">
                  <c:v>СГТ</c:v>
                </c:pt>
                <c:pt idx="4">
                  <c:v>АСФ СБМК</c:v>
                </c:pt>
                <c:pt idx="5">
                  <c:v>СБМК</c:v>
                </c:pt>
                <c:pt idx="6">
                  <c:v>ДФ СТСиЖКХ</c:v>
                </c:pt>
                <c:pt idx="7">
                  <c:v>СИТ</c:v>
                </c:pt>
                <c:pt idx="8">
                  <c:v>СТМСХ</c:v>
                </c:pt>
                <c:pt idx="9">
                  <c:v>СТСиЖКХ</c:v>
                </c:pt>
                <c:pt idx="10">
                  <c:v>СПЭТ</c:v>
                </c:pt>
                <c:pt idx="11">
                  <c:v>СТС</c:v>
                </c:pt>
                <c:pt idx="12">
                  <c:v>СТОТиС</c:v>
                </c:pt>
                <c:pt idx="13">
                  <c:v>СКИ</c:v>
                </c:pt>
                <c:pt idx="14">
                  <c:v>СПЦ 3</c:v>
                </c:pt>
              </c:strCache>
            </c:strRef>
          </c:cat>
          <c:val>
            <c:numRef>
              <c:f>Динамика1!$C$3:$C$17</c:f>
              <c:numCache>
                <c:formatCode>0.00</c:formatCode>
                <c:ptCount val="1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90</c:v>
                </c:pt>
                <c:pt idx="5">
                  <c:v>70</c:v>
                </c:pt>
                <c:pt idx="6">
                  <c:v>100</c:v>
                </c:pt>
                <c:pt idx="7">
                  <c:v>85.71</c:v>
                </c:pt>
                <c:pt idx="8">
                  <c:v>85.71</c:v>
                </c:pt>
                <c:pt idx="9">
                  <c:v>92.86</c:v>
                </c:pt>
                <c:pt idx="10">
                  <c:v>85.71</c:v>
                </c:pt>
                <c:pt idx="11">
                  <c:v>85.71</c:v>
                </c:pt>
                <c:pt idx="12">
                  <c:v>71.430000000000007</c:v>
                </c:pt>
                <c:pt idx="13">
                  <c:v>100</c:v>
                </c:pt>
                <c:pt idx="14">
                  <c:v>78.569999999999993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A8-49A6-B18D-7BEBD69B06C7}"/>
            </c:ext>
          </c:extLst>
        </c:ser>
        <c:ser>
          <c:idx val="1"/>
          <c:order val="1"/>
          <c:tx>
            <c:strRef>
              <c:f>Динамика1!$D$2</c:f>
              <c:strCache>
                <c:ptCount val="1"/>
                <c:pt idx="0">
                  <c:v>Средний % наполненности СГО в ПОО на 25.02.2025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Динамика1!$B$3:$B$17</c:f>
              <c:strCache>
                <c:ptCount val="15"/>
                <c:pt idx="0">
                  <c:v>СПЦ 5</c:v>
                </c:pt>
                <c:pt idx="1">
                  <c:v>СПЦ 2</c:v>
                </c:pt>
                <c:pt idx="2">
                  <c:v>СПЦ 1</c:v>
                </c:pt>
                <c:pt idx="3">
                  <c:v>СГТ</c:v>
                </c:pt>
                <c:pt idx="4">
                  <c:v>АСФ СБМК</c:v>
                </c:pt>
                <c:pt idx="5">
                  <c:v>СБМК</c:v>
                </c:pt>
                <c:pt idx="6">
                  <c:v>ДФ СТСиЖКХ</c:v>
                </c:pt>
                <c:pt idx="7">
                  <c:v>СИТ</c:v>
                </c:pt>
                <c:pt idx="8">
                  <c:v>СТМСХ</c:v>
                </c:pt>
                <c:pt idx="9">
                  <c:v>СТСиЖКХ</c:v>
                </c:pt>
                <c:pt idx="10">
                  <c:v>СПЭТ</c:v>
                </c:pt>
                <c:pt idx="11">
                  <c:v>СТС</c:v>
                </c:pt>
                <c:pt idx="12">
                  <c:v>СТОТиС</c:v>
                </c:pt>
                <c:pt idx="13">
                  <c:v>СКИ</c:v>
                </c:pt>
                <c:pt idx="14">
                  <c:v>СПЦ 3</c:v>
                </c:pt>
              </c:strCache>
            </c:strRef>
          </c:cat>
          <c:val>
            <c:numRef>
              <c:f>Динамика1!$D$3:$D$17</c:f>
              <c:numCache>
                <c:formatCode>0.00</c:formatCode>
                <c:ptCount val="15"/>
                <c:pt idx="0">
                  <c:v>100</c:v>
                </c:pt>
                <c:pt idx="1">
                  <c:v>93.8</c:v>
                </c:pt>
                <c:pt idx="2">
                  <c:v>93.8</c:v>
                </c:pt>
                <c:pt idx="3">
                  <c:v>93.8</c:v>
                </c:pt>
                <c:pt idx="4">
                  <c:v>92.9</c:v>
                </c:pt>
                <c:pt idx="5">
                  <c:v>92.9</c:v>
                </c:pt>
                <c:pt idx="6">
                  <c:v>87.5</c:v>
                </c:pt>
                <c:pt idx="7">
                  <c:v>87.5</c:v>
                </c:pt>
                <c:pt idx="8">
                  <c:v>87.5</c:v>
                </c:pt>
                <c:pt idx="9">
                  <c:v>81.3</c:v>
                </c:pt>
                <c:pt idx="10">
                  <c:v>81.3</c:v>
                </c:pt>
                <c:pt idx="11">
                  <c:v>81.3</c:v>
                </c:pt>
                <c:pt idx="12">
                  <c:v>81.3</c:v>
                </c:pt>
                <c:pt idx="13">
                  <c:v>78.599999999999994</c:v>
                </c:pt>
                <c:pt idx="14">
                  <c:v>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8A8-49A6-B18D-7BEBD69B06C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330918559"/>
        <c:axId val="330918975"/>
      </c:barChart>
      <c:catAx>
        <c:axId val="33091855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30918975"/>
        <c:crosses val="autoZero"/>
        <c:auto val="1"/>
        <c:lblAlgn val="ctr"/>
        <c:lblOffset val="100"/>
        <c:noMultiLvlLbl val="0"/>
      </c:catAx>
      <c:valAx>
        <c:axId val="33091897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3091855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>
                <a:solidFill>
                  <a:schemeClr val="tx1"/>
                </a:solidFill>
              </a:rPr>
              <a:t>Средний % наполненности СГО в ПОО на 25.02.2025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Динамика1!$D$2</c:f>
              <c:strCache>
                <c:ptCount val="1"/>
                <c:pt idx="0">
                  <c:v>Средний % наполненности СГО в ПОО на 25.02.2025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4-A4FE-491C-B557-CD6F4E363959}"/>
              </c:ext>
            </c:extLst>
          </c:dPt>
          <c:dPt>
            <c:idx val="1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A4FE-491C-B557-CD6F4E363959}"/>
              </c:ext>
            </c:extLst>
          </c:dPt>
          <c:dPt>
            <c:idx val="2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A4FE-491C-B557-CD6F4E363959}"/>
              </c:ext>
            </c:extLst>
          </c:dPt>
          <c:dPt>
            <c:idx val="3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6-A4FE-491C-B557-CD6F4E363959}"/>
              </c:ext>
            </c:extLst>
          </c:dPt>
          <c:dPt>
            <c:idx val="4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A4FE-491C-B557-CD6F4E363959}"/>
              </c:ext>
            </c:extLst>
          </c:dPt>
          <c:dPt>
            <c:idx val="5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0-A4FE-491C-B557-CD6F4E363959}"/>
              </c:ext>
            </c:extLst>
          </c:dPt>
          <c:dPt>
            <c:idx val="6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A4FE-491C-B557-CD6F4E363959}"/>
              </c:ext>
            </c:extLst>
          </c:dPt>
          <c:dPt>
            <c:idx val="7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A4FE-491C-B557-CD6F4E363959}"/>
              </c:ext>
            </c:extLst>
          </c:dPt>
          <c:dPt>
            <c:idx val="8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40-A4FE-491C-B557-CD6F4E363959}"/>
              </c:ext>
            </c:extLst>
          </c:dPt>
          <c:dPt>
            <c:idx val="9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D-A4FE-491C-B557-CD6F4E363959}"/>
              </c:ext>
            </c:extLst>
          </c:dPt>
          <c:dPt>
            <c:idx val="10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9-A4FE-491C-B557-CD6F4E363959}"/>
              </c:ext>
            </c:extLst>
          </c:dPt>
          <c:dPt>
            <c:idx val="11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4-A4FE-491C-B557-CD6F4E363959}"/>
              </c:ext>
            </c:extLst>
          </c:dPt>
          <c:dPt>
            <c:idx val="12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0-A4FE-491C-B557-CD6F4E363959}"/>
              </c:ext>
            </c:extLst>
          </c:dPt>
          <c:dPt>
            <c:idx val="13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C-A4FE-491C-B557-CD6F4E363959}"/>
              </c:ext>
            </c:extLst>
          </c:dPt>
          <c:dPt>
            <c:idx val="14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9-A4FE-491C-B557-CD6F4E36395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Динамика1!$B$3:$B$17</c:f>
              <c:strCache>
                <c:ptCount val="15"/>
                <c:pt idx="0">
                  <c:v>СПЦ 5</c:v>
                </c:pt>
                <c:pt idx="1">
                  <c:v>СПЦ 2</c:v>
                </c:pt>
                <c:pt idx="2">
                  <c:v>СПЦ 1</c:v>
                </c:pt>
                <c:pt idx="3">
                  <c:v>СГТ</c:v>
                </c:pt>
                <c:pt idx="4">
                  <c:v>АСФ СБМК</c:v>
                </c:pt>
                <c:pt idx="5">
                  <c:v>СБМК</c:v>
                </c:pt>
                <c:pt idx="6">
                  <c:v>ДФ СТСиЖКХ</c:v>
                </c:pt>
                <c:pt idx="7">
                  <c:v>СИТ</c:v>
                </c:pt>
                <c:pt idx="8">
                  <c:v>СТМСХ</c:v>
                </c:pt>
                <c:pt idx="9">
                  <c:v>СТСиЖКХ</c:v>
                </c:pt>
                <c:pt idx="10">
                  <c:v>СПЭТ</c:v>
                </c:pt>
                <c:pt idx="11">
                  <c:v>СТС</c:v>
                </c:pt>
                <c:pt idx="12">
                  <c:v>СТОТиС</c:v>
                </c:pt>
                <c:pt idx="13">
                  <c:v>СКИ</c:v>
                </c:pt>
                <c:pt idx="14">
                  <c:v>СПЦ 3</c:v>
                </c:pt>
              </c:strCache>
            </c:strRef>
          </c:cat>
          <c:val>
            <c:numRef>
              <c:f>Динамика1!$D$3:$D$17</c:f>
              <c:numCache>
                <c:formatCode>0.00</c:formatCode>
                <c:ptCount val="15"/>
                <c:pt idx="0">
                  <c:v>100</c:v>
                </c:pt>
                <c:pt idx="1">
                  <c:v>93.8</c:v>
                </c:pt>
                <c:pt idx="2">
                  <c:v>93.8</c:v>
                </c:pt>
                <c:pt idx="3">
                  <c:v>93.8</c:v>
                </c:pt>
                <c:pt idx="4">
                  <c:v>92.9</c:v>
                </c:pt>
                <c:pt idx="5">
                  <c:v>92.9</c:v>
                </c:pt>
                <c:pt idx="6">
                  <c:v>87.5</c:v>
                </c:pt>
                <c:pt idx="7">
                  <c:v>87.5</c:v>
                </c:pt>
                <c:pt idx="8">
                  <c:v>87.5</c:v>
                </c:pt>
                <c:pt idx="9">
                  <c:v>81.3</c:v>
                </c:pt>
                <c:pt idx="10">
                  <c:v>81.3</c:v>
                </c:pt>
                <c:pt idx="11">
                  <c:v>81.3</c:v>
                </c:pt>
                <c:pt idx="12">
                  <c:v>81.3</c:v>
                </c:pt>
                <c:pt idx="13">
                  <c:v>78.599999999999994</c:v>
                </c:pt>
                <c:pt idx="14">
                  <c:v>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FE-491C-B557-CD6F4E363959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327888751"/>
        <c:axId val="327882927"/>
      </c:barChart>
      <c:catAx>
        <c:axId val="327888751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27882927"/>
        <c:crosses val="autoZero"/>
        <c:auto val="1"/>
        <c:lblAlgn val="ctr"/>
        <c:lblOffset val="100"/>
        <c:noMultiLvlLbl val="0"/>
      </c:catAx>
      <c:valAx>
        <c:axId val="32788292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2788875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1"/>
          <c:order val="0"/>
          <c:tx>
            <c:strRef>
              <c:f>Динамика!$C$1</c:f>
              <c:strCache>
                <c:ptCount val="1"/>
                <c:pt idx="0">
                  <c:v>Средний % наполненности СГО в ПОО на 21.03.2024 г.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Динамика!$A$2:$A$16</c:f>
              <c:strCache>
                <c:ptCount val="15"/>
                <c:pt idx="0">
                  <c:v>СПЦ 1</c:v>
                </c:pt>
                <c:pt idx="1">
                  <c:v>СПЦ 2</c:v>
                </c:pt>
                <c:pt idx="2">
                  <c:v>СПЦ 3</c:v>
                </c:pt>
                <c:pt idx="3">
                  <c:v>СПЦ 5</c:v>
                </c:pt>
                <c:pt idx="4">
                  <c:v>СИТ</c:v>
                </c:pt>
                <c:pt idx="5">
                  <c:v>АСФ СБМК</c:v>
                </c:pt>
                <c:pt idx="6">
                  <c:v>СТМСХ</c:v>
                </c:pt>
                <c:pt idx="7">
                  <c:v>СТС</c:v>
                </c:pt>
                <c:pt idx="8">
                  <c:v>СТСиЖКХ</c:v>
                </c:pt>
                <c:pt idx="9">
                  <c:v>ДФ СТСиЖКХ</c:v>
                </c:pt>
                <c:pt idx="10">
                  <c:v>СПЭТ</c:v>
                </c:pt>
                <c:pt idx="11">
                  <c:v>СКИ</c:v>
                </c:pt>
                <c:pt idx="12">
                  <c:v>СБМК</c:v>
                </c:pt>
                <c:pt idx="13">
                  <c:v>СТОТиС</c:v>
                </c:pt>
                <c:pt idx="14">
                  <c:v>СГТ</c:v>
                </c:pt>
              </c:strCache>
            </c:strRef>
          </c:cat>
          <c:val>
            <c:numRef>
              <c:f>Динамика!$C$2:$C$16</c:f>
              <c:numCache>
                <c:formatCode>0.0</c:formatCode>
                <c:ptCount val="1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93.75</c:v>
                </c:pt>
                <c:pt idx="8">
                  <c:v>93.75</c:v>
                </c:pt>
                <c:pt idx="9">
                  <c:v>93.75</c:v>
                </c:pt>
                <c:pt idx="10">
                  <c:v>93.8</c:v>
                </c:pt>
                <c:pt idx="11">
                  <c:v>81.3</c:v>
                </c:pt>
                <c:pt idx="12">
                  <c:v>81.25</c:v>
                </c:pt>
                <c:pt idx="13">
                  <c:v>75</c:v>
                </c:pt>
                <c:pt idx="14">
                  <c:v>56.25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D3A-477D-A067-78684DDDA1A1}"/>
            </c:ext>
          </c:extLst>
        </c:ser>
        <c:ser>
          <c:idx val="2"/>
          <c:order val="1"/>
          <c:tx>
            <c:strRef>
              <c:f>Динамика!$B$1</c:f>
              <c:strCache>
                <c:ptCount val="1"/>
                <c:pt idx="0">
                  <c:v>Средний % наполненности СГО в ПОО на 30.10.2023 г.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Динамика!$A$2:$A$16</c:f>
              <c:strCache>
                <c:ptCount val="15"/>
                <c:pt idx="0">
                  <c:v>СПЦ 1</c:v>
                </c:pt>
                <c:pt idx="1">
                  <c:v>СПЦ 2</c:v>
                </c:pt>
                <c:pt idx="2">
                  <c:v>СПЦ 3</c:v>
                </c:pt>
                <c:pt idx="3">
                  <c:v>СПЦ 5</c:v>
                </c:pt>
                <c:pt idx="4">
                  <c:v>СИТ</c:v>
                </c:pt>
                <c:pt idx="5">
                  <c:v>АСФ СБМК</c:v>
                </c:pt>
                <c:pt idx="6">
                  <c:v>СТМСХ</c:v>
                </c:pt>
                <c:pt idx="7">
                  <c:v>СТС</c:v>
                </c:pt>
                <c:pt idx="8">
                  <c:v>СТСиЖКХ</c:v>
                </c:pt>
                <c:pt idx="9">
                  <c:v>ДФ СТСиЖКХ</c:v>
                </c:pt>
                <c:pt idx="10">
                  <c:v>СПЭТ</c:v>
                </c:pt>
                <c:pt idx="11">
                  <c:v>СКИ</c:v>
                </c:pt>
                <c:pt idx="12">
                  <c:v>СБМК</c:v>
                </c:pt>
                <c:pt idx="13">
                  <c:v>СТОТиС</c:v>
                </c:pt>
                <c:pt idx="14">
                  <c:v>СГТ</c:v>
                </c:pt>
              </c:strCache>
            </c:strRef>
          </c:cat>
          <c:val>
            <c:numRef>
              <c:f>Динамика!$B$2:$B$16</c:f>
              <c:numCache>
                <c:formatCode>0.0</c:formatCode>
                <c:ptCount val="15"/>
                <c:pt idx="0">
                  <c:v>92.3</c:v>
                </c:pt>
                <c:pt idx="1">
                  <c:v>92.9</c:v>
                </c:pt>
                <c:pt idx="2">
                  <c:v>85.7</c:v>
                </c:pt>
                <c:pt idx="3">
                  <c:v>100</c:v>
                </c:pt>
                <c:pt idx="4">
                  <c:v>92.9</c:v>
                </c:pt>
                <c:pt idx="5">
                  <c:v>100</c:v>
                </c:pt>
                <c:pt idx="6">
                  <c:v>92.3</c:v>
                </c:pt>
                <c:pt idx="7">
                  <c:v>78.599999999999994</c:v>
                </c:pt>
                <c:pt idx="8">
                  <c:v>85.7</c:v>
                </c:pt>
                <c:pt idx="9">
                  <c:v>100</c:v>
                </c:pt>
                <c:pt idx="10">
                  <c:v>92.9</c:v>
                </c:pt>
                <c:pt idx="11">
                  <c:v>42.9</c:v>
                </c:pt>
                <c:pt idx="12">
                  <c:v>57.1</c:v>
                </c:pt>
                <c:pt idx="13">
                  <c:v>71.400000000000006</c:v>
                </c:pt>
                <c:pt idx="14">
                  <c:v>42.9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D3A-477D-A067-78684DDDA1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83605472"/>
        <c:axId val="83604640"/>
      </c:barChart>
      <c:catAx>
        <c:axId val="8360547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83604640"/>
        <c:crosses val="autoZero"/>
        <c:auto val="1"/>
        <c:lblAlgn val="ctr"/>
        <c:lblOffset val="100"/>
        <c:noMultiLvlLbl val="0"/>
      </c:catAx>
      <c:valAx>
        <c:axId val="83604640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836054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7.1371054168351211E-2"/>
          <c:y val="0.94752083915094176"/>
          <c:w val="0.8572577633174826"/>
          <c:h val="3.560152091456874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180973</xdr:colOff>
      <xdr:row>0</xdr:row>
      <xdr:rowOff>123823</xdr:rowOff>
    </xdr:from>
    <xdr:to>
      <xdr:col>17</xdr:col>
      <xdr:colOff>123824</xdr:colOff>
      <xdr:row>29</xdr:row>
      <xdr:rowOff>114300</xdr:rowOff>
    </xdr:to>
    <xdr:graphicFrame macro="">
      <xdr:nvGraphicFramePr>
        <xdr:cNvPr id="5" name="Диаграмма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295275</xdr:colOff>
      <xdr:row>0</xdr:row>
      <xdr:rowOff>123825</xdr:rowOff>
    </xdr:from>
    <xdr:to>
      <xdr:col>26</xdr:col>
      <xdr:colOff>504825</xdr:colOff>
      <xdr:row>17</xdr:row>
      <xdr:rowOff>142875</xdr:rowOff>
    </xdr:to>
    <xdr:graphicFrame macro="">
      <xdr:nvGraphicFramePr>
        <xdr:cNvPr id="6" name="Диаграмма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333375</xdr:colOff>
      <xdr:row>3</xdr:row>
      <xdr:rowOff>114300</xdr:rowOff>
    </xdr:from>
    <xdr:to>
      <xdr:col>17</xdr:col>
      <xdr:colOff>200025</xdr:colOff>
      <xdr:row>35</xdr:row>
      <xdr:rowOff>38099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3"/>
  <sheetViews>
    <sheetView zoomScale="64" zoomScaleNormal="64" workbookViewId="0">
      <pane xSplit="3" topLeftCell="D1" activePane="topRight" state="frozen"/>
      <selection pane="topRight" activeCell="AC19" sqref="AC19"/>
    </sheetView>
  </sheetViews>
  <sheetFormatPr defaultColWidth="9.140625" defaultRowHeight="15" x14ac:dyDescent="0.25"/>
  <cols>
    <col min="1" max="1" width="6.140625" customWidth="1"/>
    <col min="2" max="2" width="71.42578125" customWidth="1"/>
    <col min="3" max="3" width="26" style="1" customWidth="1"/>
    <col min="4" max="17" width="8.7109375" customWidth="1"/>
    <col min="18" max="18" width="9.28515625" customWidth="1"/>
    <col min="19" max="19" width="8.28515625" customWidth="1"/>
    <col min="20" max="20" width="10.140625" customWidth="1"/>
    <col min="21" max="21" width="8.140625" customWidth="1"/>
    <col min="22" max="22" width="9.140625" customWidth="1"/>
    <col min="23" max="23" width="8.42578125" customWidth="1"/>
    <col min="24" max="24" width="11.28515625" customWidth="1"/>
    <col min="25" max="25" width="8.42578125" customWidth="1"/>
    <col min="26" max="29" width="8.7109375" customWidth="1"/>
  </cols>
  <sheetData>
    <row r="1" spans="1:30" ht="210" customHeight="1" x14ac:dyDescent="0.25">
      <c r="A1" s="2"/>
      <c r="B1" s="3" t="s">
        <v>0</v>
      </c>
      <c r="C1" s="3" t="s">
        <v>1</v>
      </c>
      <c r="D1" s="4" t="s">
        <v>2</v>
      </c>
      <c r="E1" s="4" t="s">
        <v>3</v>
      </c>
      <c r="F1" s="5" t="s">
        <v>4</v>
      </c>
      <c r="G1" s="5" t="s">
        <v>5</v>
      </c>
      <c r="H1" s="6" t="s">
        <v>6</v>
      </c>
      <c r="I1" s="5" t="s">
        <v>7</v>
      </c>
      <c r="J1" s="5" t="s">
        <v>8</v>
      </c>
      <c r="K1" s="6" t="s">
        <v>9</v>
      </c>
      <c r="L1" s="5" t="s">
        <v>10</v>
      </c>
      <c r="M1" s="5" t="s">
        <v>11</v>
      </c>
      <c r="N1" s="6" t="s">
        <v>12</v>
      </c>
      <c r="O1" s="5" t="s">
        <v>13</v>
      </c>
      <c r="P1" s="5" t="s">
        <v>14</v>
      </c>
      <c r="Q1" s="6" t="s">
        <v>15</v>
      </c>
      <c r="R1" s="5" t="s">
        <v>16</v>
      </c>
      <c r="S1" s="6" t="s">
        <v>17</v>
      </c>
      <c r="T1" s="5" t="s">
        <v>18</v>
      </c>
      <c r="U1" s="6" t="s">
        <v>19</v>
      </c>
      <c r="V1" s="5" t="s">
        <v>20</v>
      </c>
      <c r="W1" s="6" t="s">
        <v>21</v>
      </c>
      <c r="X1" s="5" t="s">
        <v>22</v>
      </c>
      <c r="Y1" s="6" t="s">
        <v>23</v>
      </c>
      <c r="Z1" s="6" t="s">
        <v>24</v>
      </c>
      <c r="AA1" s="6" t="s">
        <v>25</v>
      </c>
      <c r="AB1" s="7" t="s">
        <v>26</v>
      </c>
      <c r="AC1" s="7" t="s">
        <v>27</v>
      </c>
    </row>
    <row r="2" spans="1:30" s="8" customFormat="1" x14ac:dyDescent="0.25">
      <c r="A2" s="9"/>
      <c r="B2" s="10" t="s">
        <v>28</v>
      </c>
      <c r="C2" s="11"/>
      <c r="D2" s="12"/>
      <c r="E2" s="12"/>
      <c r="F2" s="12"/>
      <c r="G2" s="12"/>
      <c r="H2" s="13">
        <v>2</v>
      </c>
      <c r="I2" s="12"/>
      <c r="J2" s="12"/>
      <c r="K2" s="13">
        <v>2</v>
      </c>
      <c r="L2" s="12"/>
      <c r="M2" s="12"/>
      <c r="N2" s="13">
        <v>2</v>
      </c>
      <c r="O2" s="12"/>
      <c r="P2" s="12"/>
      <c r="Q2" s="13">
        <v>2</v>
      </c>
      <c r="R2" s="12"/>
      <c r="S2" s="13">
        <v>2</v>
      </c>
      <c r="T2" s="12"/>
      <c r="U2" s="13">
        <v>2</v>
      </c>
      <c r="V2" s="12"/>
      <c r="W2" s="13">
        <v>2</v>
      </c>
      <c r="X2" s="12"/>
      <c r="Y2" s="13">
        <v>2</v>
      </c>
      <c r="Z2" s="13">
        <v>2</v>
      </c>
      <c r="AA2" s="13">
        <v>0</v>
      </c>
      <c r="AB2" s="13">
        <v>20</v>
      </c>
      <c r="AC2" s="13">
        <v>100</v>
      </c>
    </row>
    <row r="3" spans="1:30" ht="39.950000000000003" customHeight="1" x14ac:dyDescent="0.25">
      <c r="A3" s="14">
        <v>9</v>
      </c>
      <c r="B3" s="15" t="s">
        <v>29</v>
      </c>
      <c r="C3" s="16" t="s">
        <v>30</v>
      </c>
      <c r="D3" s="70">
        <f t="shared" ref="D3:D17" si="0">SUM(F3,I3)</f>
        <v>196</v>
      </c>
      <c r="E3" s="70">
        <f t="shared" ref="E3:E17" si="1">SUM(G3,J3)</f>
        <v>184</v>
      </c>
      <c r="F3" s="71">
        <v>188</v>
      </c>
      <c r="G3" s="71">
        <v>175</v>
      </c>
      <c r="H3" s="19">
        <f t="shared" ref="H3:H17" si="2">IF(ABS((F3-G3)/G3)&lt;=0.1, 2, IF(ABS((F3-G3)/G3)&lt;=0.2, 1, 0))</f>
        <v>2</v>
      </c>
      <c r="I3" s="71">
        <v>8</v>
      </c>
      <c r="J3" s="71">
        <v>9</v>
      </c>
      <c r="K3" s="17">
        <f>IF(ABS((I3-J3)/J3)&lt;=0.25, 2, IF(ABS((I3-J3)/J3)&lt;=0.5, 1, 0))</f>
        <v>2</v>
      </c>
      <c r="L3" s="71">
        <v>91</v>
      </c>
      <c r="M3" s="71">
        <v>156</v>
      </c>
      <c r="N3" s="17">
        <f t="shared" ref="N3:N17" si="3">IF(M3&gt;=L3, 2, 0)</f>
        <v>2</v>
      </c>
      <c r="O3" s="71">
        <v>44</v>
      </c>
      <c r="P3" s="71">
        <v>35</v>
      </c>
      <c r="Q3" s="17">
        <f t="shared" ref="Q3:Q17" si="4">IF(O3&gt;=P3, 2, 1)</f>
        <v>2</v>
      </c>
      <c r="R3" s="69">
        <v>92</v>
      </c>
      <c r="S3" s="17">
        <f t="shared" ref="S3:S17" si="5">IF(R3&gt;=80, 2, IF(R3&gt;=60, 1, 0))</f>
        <v>2</v>
      </c>
      <c r="T3" s="69">
        <v>91</v>
      </c>
      <c r="U3" s="17">
        <f t="shared" ref="U3:U17" si="6">IF(T3&gt;=80, 2, IF(T3&gt;=60, 1, 0))</f>
        <v>2</v>
      </c>
      <c r="V3" s="69">
        <v>17</v>
      </c>
      <c r="W3" s="17">
        <f t="shared" ref="W3:W17" si="7">IF(V3&gt;=50, 2, IF(V3&gt;=25, 1, 0))</f>
        <v>0</v>
      </c>
      <c r="X3" s="69">
        <v>91</v>
      </c>
      <c r="Y3" s="17">
        <f t="shared" ref="Y3:Y17" si="8">IF(X3&gt;=80, 2, IF(X3&gt;=60, 1, 0))</f>
        <v>2</v>
      </c>
      <c r="Z3" s="71">
        <v>2</v>
      </c>
      <c r="AA3" s="17">
        <v>0</v>
      </c>
      <c r="AB3" s="18">
        <f>SUM(H3, K3, N3, Q3,  Y3, S3, U3, Z3)</f>
        <v>16</v>
      </c>
      <c r="AC3" s="35">
        <f>AB3/16*100</f>
        <v>100</v>
      </c>
    </row>
    <row r="4" spans="1:30" ht="39.950000000000003" customHeight="1" x14ac:dyDescent="0.25">
      <c r="A4" s="14">
        <v>1</v>
      </c>
      <c r="B4" s="15" t="s">
        <v>33</v>
      </c>
      <c r="C4" s="16" t="s">
        <v>34</v>
      </c>
      <c r="D4" s="70">
        <f t="shared" si="0"/>
        <v>241</v>
      </c>
      <c r="E4" s="70">
        <f t="shared" si="1"/>
        <v>238</v>
      </c>
      <c r="F4" s="71">
        <v>223</v>
      </c>
      <c r="G4" s="71">
        <v>220</v>
      </c>
      <c r="H4" s="19">
        <f t="shared" si="2"/>
        <v>2</v>
      </c>
      <c r="I4" s="71">
        <v>18</v>
      </c>
      <c r="J4" s="71">
        <v>18</v>
      </c>
      <c r="K4" s="17">
        <f>IF(ABS((I4-J4)/J4)&lt;=0.25, 2, IF(ABS((I4-J4)/J4)&lt;=0.5, 1, 0))</f>
        <v>2</v>
      </c>
      <c r="L4" s="71">
        <v>119</v>
      </c>
      <c r="M4" s="71">
        <v>196</v>
      </c>
      <c r="N4" s="17">
        <f t="shared" si="3"/>
        <v>2</v>
      </c>
      <c r="O4" s="71">
        <v>40</v>
      </c>
      <c r="P4" s="71">
        <v>35</v>
      </c>
      <c r="Q4" s="17">
        <f t="shared" si="4"/>
        <v>2</v>
      </c>
      <c r="R4" s="69">
        <v>95</v>
      </c>
      <c r="S4" s="17">
        <f t="shared" si="5"/>
        <v>2</v>
      </c>
      <c r="T4" s="69">
        <v>88</v>
      </c>
      <c r="U4" s="17">
        <f t="shared" si="6"/>
        <v>2</v>
      </c>
      <c r="V4" s="69">
        <v>14</v>
      </c>
      <c r="W4" s="17">
        <f t="shared" si="7"/>
        <v>0</v>
      </c>
      <c r="X4" s="69">
        <v>87</v>
      </c>
      <c r="Y4" s="17">
        <f t="shared" si="8"/>
        <v>2</v>
      </c>
      <c r="Z4" s="71">
        <v>1</v>
      </c>
      <c r="AA4" s="17">
        <v>0</v>
      </c>
      <c r="AB4" s="18">
        <f>SUM(H4, K4, N4, Q4, Y4, S4, U4, Z4)</f>
        <v>15</v>
      </c>
      <c r="AC4" s="35">
        <f>AB4/16*100</f>
        <v>93.75</v>
      </c>
      <c r="AD4" s="32"/>
    </row>
    <row r="5" spans="1:30" ht="39.950000000000003" customHeight="1" x14ac:dyDescent="0.25">
      <c r="A5" s="14">
        <v>8</v>
      </c>
      <c r="B5" s="15" t="s">
        <v>31</v>
      </c>
      <c r="C5" s="16" t="s">
        <v>32</v>
      </c>
      <c r="D5" s="70">
        <f t="shared" si="0"/>
        <v>174</v>
      </c>
      <c r="E5" s="70">
        <f t="shared" si="1"/>
        <v>180</v>
      </c>
      <c r="F5" s="71">
        <v>174</v>
      </c>
      <c r="G5" s="71">
        <v>180</v>
      </c>
      <c r="H5" s="19">
        <f t="shared" si="2"/>
        <v>2</v>
      </c>
      <c r="I5" s="71">
        <v>0</v>
      </c>
      <c r="J5" s="71">
        <v>0</v>
      </c>
      <c r="K5" s="17">
        <v>2</v>
      </c>
      <c r="L5" s="71">
        <v>71</v>
      </c>
      <c r="M5" s="71">
        <v>146</v>
      </c>
      <c r="N5" s="17">
        <f t="shared" si="3"/>
        <v>2</v>
      </c>
      <c r="O5" s="71">
        <v>32</v>
      </c>
      <c r="P5" s="71">
        <v>28</v>
      </c>
      <c r="Q5" s="17">
        <f t="shared" si="4"/>
        <v>2</v>
      </c>
      <c r="R5" s="69">
        <v>95</v>
      </c>
      <c r="S5" s="17">
        <f t="shared" si="5"/>
        <v>2</v>
      </c>
      <c r="T5" s="69">
        <v>94</v>
      </c>
      <c r="U5" s="17">
        <f t="shared" si="6"/>
        <v>2</v>
      </c>
      <c r="V5" s="69">
        <v>33</v>
      </c>
      <c r="W5" s="17">
        <f t="shared" si="7"/>
        <v>1</v>
      </c>
      <c r="X5" s="69">
        <v>86</v>
      </c>
      <c r="Y5" s="17">
        <f t="shared" si="8"/>
        <v>2</v>
      </c>
      <c r="Z5" s="71">
        <v>1</v>
      </c>
      <c r="AA5" s="17">
        <v>0</v>
      </c>
      <c r="AB5" s="18">
        <f>SUM(H5, K5, N5, Q5, Y5, S5, U5, Z5)</f>
        <v>15</v>
      </c>
      <c r="AC5" s="35">
        <f>AB5/16*100</f>
        <v>93.75</v>
      </c>
      <c r="AD5" s="31"/>
    </row>
    <row r="6" spans="1:30" ht="39.950000000000003" customHeight="1" x14ac:dyDescent="0.25">
      <c r="A6" s="14">
        <v>15</v>
      </c>
      <c r="B6" s="15" t="s">
        <v>57</v>
      </c>
      <c r="C6" s="16" t="s">
        <v>44</v>
      </c>
      <c r="D6" s="70">
        <f t="shared" si="0"/>
        <v>353</v>
      </c>
      <c r="E6" s="70">
        <f t="shared" si="1"/>
        <v>339</v>
      </c>
      <c r="F6" s="71">
        <v>283</v>
      </c>
      <c r="G6" s="71">
        <v>276</v>
      </c>
      <c r="H6" s="19">
        <f t="shared" si="2"/>
        <v>2</v>
      </c>
      <c r="I6" s="71">
        <v>70</v>
      </c>
      <c r="J6" s="71">
        <v>63</v>
      </c>
      <c r="K6" s="17">
        <f>IF(ABS((I6-J6)/J6)&lt;=0.25, 2, IF(ABS((I6-J6)/J6)&lt;=0.5, 1, 0))</f>
        <v>2</v>
      </c>
      <c r="L6" s="71">
        <v>131</v>
      </c>
      <c r="M6" s="71">
        <v>217</v>
      </c>
      <c r="N6" s="17">
        <f t="shared" si="3"/>
        <v>2</v>
      </c>
      <c r="O6" s="71">
        <v>40</v>
      </c>
      <c r="P6" s="71">
        <v>32</v>
      </c>
      <c r="Q6" s="17">
        <f t="shared" si="4"/>
        <v>2</v>
      </c>
      <c r="R6" s="69">
        <v>91</v>
      </c>
      <c r="S6" s="17">
        <f t="shared" si="5"/>
        <v>2</v>
      </c>
      <c r="T6" s="69">
        <v>89</v>
      </c>
      <c r="U6" s="17">
        <f t="shared" si="6"/>
        <v>2</v>
      </c>
      <c r="V6" s="69">
        <v>21</v>
      </c>
      <c r="W6" s="17">
        <f t="shared" si="7"/>
        <v>0</v>
      </c>
      <c r="X6" s="69">
        <v>86</v>
      </c>
      <c r="Y6" s="17">
        <f t="shared" si="8"/>
        <v>2</v>
      </c>
      <c r="Z6" s="71">
        <v>1</v>
      </c>
      <c r="AA6" s="17">
        <v>0</v>
      </c>
      <c r="AB6" s="18">
        <f>SUM(H6, K6, N6, Q6,  Y6, S6, U6, Z6)</f>
        <v>15</v>
      </c>
      <c r="AC6" s="35">
        <f>AB6/16*100</f>
        <v>93.75</v>
      </c>
      <c r="AD6" s="32"/>
    </row>
    <row r="7" spans="1:30" ht="39.950000000000003" customHeight="1" x14ac:dyDescent="0.25">
      <c r="A7" s="14">
        <v>4</v>
      </c>
      <c r="B7" s="15" t="s">
        <v>58</v>
      </c>
      <c r="C7" s="16" t="s">
        <v>49</v>
      </c>
      <c r="D7" s="70">
        <f t="shared" si="0"/>
        <v>193</v>
      </c>
      <c r="E7" s="70">
        <f t="shared" si="1"/>
        <v>205</v>
      </c>
      <c r="F7" s="71">
        <v>193</v>
      </c>
      <c r="G7" s="71">
        <v>205</v>
      </c>
      <c r="H7" s="19">
        <f t="shared" si="2"/>
        <v>2</v>
      </c>
      <c r="I7" s="71">
        <v>0</v>
      </c>
      <c r="J7" s="71">
        <v>0</v>
      </c>
      <c r="K7" s="17">
        <v>2</v>
      </c>
      <c r="L7" s="71">
        <v>67</v>
      </c>
      <c r="M7" s="71">
        <v>155</v>
      </c>
      <c r="N7" s="17">
        <f t="shared" si="3"/>
        <v>2</v>
      </c>
      <c r="O7" s="71">
        <v>40</v>
      </c>
      <c r="P7" s="71">
        <v>9</v>
      </c>
      <c r="Q7" s="17">
        <f t="shared" si="4"/>
        <v>2</v>
      </c>
      <c r="R7" s="69">
        <v>82</v>
      </c>
      <c r="S7" s="17">
        <f t="shared" si="5"/>
        <v>2</v>
      </c>
      <c r="T7" s="69">
        <v>86</v>
      </c>
      <c r="U7" s="17">
        <f t="shared" si="6"/>
        <v>2</v>
      </c>
      <c r="V7" s="69">
        <v>22</v>
      </c>
      <c r="W7" s="60">
        <f t="shared" si="7"/>
        <v>0</v>
      </c>
      <c r="X7" s="69">
        <v>83</v>
      </c>
      <c r="Y7" s="17">
        <f t="shared" si="8"/>
        <v>2</v>
      </c>
      <c r="Z7" s="71">
        <v>1</v>
      </c>
      <c r="AA7" s="17">
        <v>0</v>
      </c>
      <c r="AB7" s="18">
        <f>SUM(H7, K7, N7, Q7, S7, Z7, U7)</f>
        <v>13</v>
      </c>
      <c r="AC7" s="35">
        <f>AB7/14*100</f>
        <v>92.857142857142861</v>
      </c>
    </row>
    <row r="8" spans="1:30" ht="39.950000000000003" customHeight="1" x14ac:dyDescent="0.25">
      <c r="A8" s="14">
        <v>6</v>
      </c>
      <c r="B8" s="15" t="s">
        <v>59</v>
      </c>
      <c r="C8" s="16" t="s">
        <v>47</v>
      </c>
      <c r="D8" s="70">
        <f t="shared" si="0"/>
        <v>931</v>
      </c>
      <c r="E8" s="70">
        <f t="shared" si="1"/>
        <v>989</v>
      </c>
      <c r="F8" s="71">
        <v>622</v>
      </c>
      <c r="G8" s="71">
        <v>671</v>
      </c>
      <c r="H8" s="61">
        <f t="shared" si="2"/>
        <v>2</v>
      </c>
      <c r="I8" s="71">
        <v>309</v>
      </c>
      <c r="J8" s="71">
        <v>318</v>
      </c>
      <c r="K8" s="17">
        <f>IF(ABS((I8-J8)/J8)&lt;=0.25, 2, IF(ABS((I8-J8)/J8)&lt;=0.5, 1, 0))</f>
        <v>2</v>
      </c>
      <c r="L8" s="71">
        <v>5</v>
      </c>
      <c r="M8" s="71">
        <v>9</v>
      </c>
      <c r="N8" s="17">
        <f t="shared" si="3"/>
        <v>2</v>
      </c>
      <c r="O8" s="71">
        <v>59</v>
      </c>
      <c r="P8" s="71">
        <v>38</v>
      </c>
      <c r="Q8" s="17">
        <f t="shared" si="4"/>
        <v>2</v>
      </c>
      <c r="R8" s="69">
        <v>90</v>
      </c>
      <c r="S8" s="17">
        <f t="shared" si="5"/>
        <v>2</v>
      </c>
      <c r="T8" s="69">
        <v>87</v>
      </c>
      <c r="U8" s="17">
        <f t="shared" si="6"/>
        <v>2</v>
      </c>
      <c r="V8" s="69">
        <v>0</v>
      </c>
      <c r="W8" s="17">
        <f t="shared" si="7"/>
        <v>0</v>
      </c>
      <c r="X8" s="69">
        <v>40</v>
      </c>
      <c r="Y8" s="17">
        <f t="shared" si="8"/>
        <v>0</v>
      </c>
      <c r="Z8" s="71">
        <v>1</v>
      </c>
      <c r="AA8" s="17">
        <v>0</v>
      </c>
      <c r="AB8" s="18">
        <f>SUM(H8, K8, N8, Q8,  S8, Z8, U8)</f>
        <v>13</v>
      </c>
      <c r="AC8" s="35">
        <f>AB8/14*100</f>
        <v>92.857142857142861</v>
      </c>
    </row>
    <row r="9" spans="1:30" ht="39.950000000000003" customHeight="1" x14ac:dyDescent="0.25">
      <c r="A9" s="14">
        <v>11</v>
      </c>
      <c r="B9" s="15" t="s">
        <v>60</v>
      </c>
      <c r="C9" s="16" t="s">
        <v>35</v>
      </c>
      <c r="D9" s="70">
        <f t="shared" si="0"/>
        <v>283</v>
      </c>
      <c r="E9" s="70">
        <f t="shared" si="1"/>
        <v>297</v>
      </c>
      <c r="F9" s="71">
        <v>283</v>
      </c>
      <c r="G9" s="71">
        <v>297</v>
      </c>
      <c r="H9" s="19">
        <f t="shared" si="2"/>
        <v>2</v>
      </c>
      <c r="I9" s="71">
        <v>0</v>
      </c>
      <c r="J9" s="71">
        <v>0</v>
      </c>
      <c r="K9" s="17">
        <v>2</v>
      </c>
      <c r="L9" s="71">
        <v>132</v>
      </c>
      <c r="M9" s="71">
        <v>251</v>
      </c>
      <c r="N9" s="17">
        <f t="shared" si="3"/>
        <v>2</v>
      </c>
      <c r="O9" s="71">
        <v>32</v>
      </c>
      <c r="P9" s="71">
        <v>21</v>
      </c>
      <c r="Q9" s="17">
        <f t="shared" si="4"/>
        <v>2</v>
      </c>
      <c r="R9" s="69">
        <v>82</v>
      </c>
      <c r="S9" s="17">
        <f t="shared" si="5"/>
        <v>2</v>
      </c>
      <c r="T9" s="69">
        <v>81</v>
      </c>
      <c r="U9" s="17">
        <f t="shared" si="6"/>
        <v>2</v>
      </c>
      <c r="V9" s="69">
        <v>0</v>
      </c>
      <c r="W9" s="60">
        <f t="shared" si="7"/>
        <v>0</v>
      </c>
      <c r="X9" s="69">
        <v>76</v>
      </c>
      <c r="Y9" s="17">
        <f t="shared" si="8"/>
        <v>1</v>
      </c>
      <c r="Z9" s="71">
        <v>1</v>
      </c>
      <c r="AA9" s="17">
        <v>0</v>
      </c>
      <c r="AB9" s="18">
        <f t="shared" ref="AB9:AB15" si="9">SUM(H9, K9, N9, Q9,  Y9, S9, U9, Z9)</f>
        <v>14</v>
      </c>
      <c r="AC9" s="35">
        <f t="shared" ref="AC9:AC15" si="10">AB9/16*100</f>
        <v>87.5</v>
      </c>
    </row>
    <row r="10" spans="1:30" ht="39.950000000000003" customHeight="1" x14ac:dyDescent="0.25">
      <c r="A10" s="14">
        <v>3</v>
      </c>
      <c r="B10" s="15" t="s">
        <v>61</v>
      </c>
      <c r="C10" s="16" t="s">
        <v>39</v>
      </c>
      <c r="D10" s="70">
        <f t="shared" si="0"/>
        <v>222</v>
      </c>
      <c r="E10" s="70">
        <f t="shared" si="1"/>
        <v>238</v>
      </c>
      <c r="F10" s="71">
        <v>222</v>
      </c>
      <c r="G10" s="71">
        <v>238</v>
      </c>
      <c r="H10" s="19">
        <f t="shared" si="2"/>
        <v>2</v>
      </c>
      <c r="I10" s="71">
        <v>0</v>
      </c>
      <c r="J10" s="71">
        <v>0</v>
      </c>
      <c r="K10" s="17">
        <v>2</v>
      </c>
      <c r="L10" s="71">
        <v>100</v>
      </c>
      <c r="M10" s="71">
        <v>163</v>
      </c>
      <c r="N10" s="17">
        <f t="shared" si="3"/>
        <v>2</v>
      </c>
      <c r="O10" s="71">
        <v>29</v>
      </c>
      <c r="P10" s="71">
        <v>28</v>
      </c>
      <c r="Q10" s="17">
        <f t="shared" si="4"/>
        <v>2</v>
      </c>
      <c r="R10" s="69">
        <v>98</v>
      </c>
      <c r="S10" s="17">
        <f t="shared" si="5"/>
        <v>2</v>
      </c>
      <c r="T10" s="69">
        <v>74</v>
      </c>
      <c r="U10" s="17">
        <f t="shared" si="6"/>
        <v>1</v>
      </c>
      <c r="V10" s="69">
        <v>0</v>
      </c>
      <c r="W10" s="17">
        <f t="shared" si="7"/>
        <v>0</v>
      </c>
      <c r="X10" s="69">
        <v>70</v>
      </c>
      <c r="Y10" s="17">
        <f t="shared" si="8"/>
        <v>1</v>
      </c>
      <c r="Z10" s="71">
        <v>2</v>
      </c>
      <c r="AA10" s="17">
        <v>0</v>
      </c>
      <c r="AB10" s="18">
        <f t="shared" si="9"/>
        <v>14</v>
      </c>
      <c r="AC10" s="35">
        <f t="shared" si="10"/>
        <v>87.5</v>
      </c>
    </row>
    <row r="11" spans="1:30" ht="39.950000000000003" customHeight="1" x14ac:dyDescent="0.25">
      <c r="A11" s="14">
        <v>13</v>
      </c>
      <c r="B11" s="15" t="s">
        <v>62</v>
      </c>
      <c r="C11" s="16" t="s">
        <v>40</v>
      </c>
      <c r="D11" s="70">
        <f t="shared" si="0"/>
        <v>529</v>
      </c>
      <c r="E11" s="70">
        <f t="shared" si="1"/>
        <v>571</v>
      </c>
      <c r="F11" s="71">
        <v>529</v>
      </c>
      <c r="G11" s="71">
        <v>571</v>
      </c>
      <c r="H11" s="19">
        <f t="shared" si="2"/>
        <v>2</v>
      </c>
      <c r="I11" s="71">
        <v>0</v>
      </c>
      <c r="J11" s="71">
        <v>0</v>
      </c>
      <c r="K11" s="17">
        <v>2</v>
      </c>
      <c r="L11" s="71">
        <v>222</v>
      </c>
      <c r="M11" s="71">
        <v>591</v>
      </c>
      <c r="N11" s="17">
        <f t="shared" si="3"/>
        <v>2</v>
      </c>
      <c r="O11" s="71">
        <v>52</v>
      </c>
      <c r="P11" s="71">
        <v>44</v>
      </c>
      <c r="Q11" s="17">
        <f t="shared" si="4"/>
        <v>2</v>
      </c>
      <c r="R11" s="69">
        <v>87</v>
      </c>
      <c r="S11" s="17">
        <f t="shared" si="5"/>
        <v>2</v>
      </c>
      <c r="T11" s="69">
        <v>82</v>
      </c>
      <c r="U11" s="17">
        <f t="shared" si="6"/>
        <v>2</v>
      </c>
      <c r="V11" s="69">
        <v>0</v>
      </c>
      <c r="W11" s="60">
        <f t="shared" si="7"/>
        <v>0</v>
      </c>
      <c r="X11" s="69">
        <v>72</v>
      </c>
      <c r="Y11" s="17">
        <f t="shared" si="8"/>
        <v>1</v>
      </c>
      <c r="Z11" s="71">
        <v>1</v>
      </c>
      <c r="AA11" s="17">
        <v>0</v>
      </c>
      <c r="AB11" s="18">
        <f t="shared" si="9"/>
        <v>14</v>
      </c>
      <c r="AC11" s="35">
        <f t="shared" si="10"/>
        <v>87.5</v>
      </c>
    </row>
    <row r="12" spans="1:30" ht="39.950000000000003" customHeight="1" x14ac:dyDescent="0.25">
      <c r="A12" s="14">
        <v>10</v>
      </c>
      <c r="B12" s="15" t="s">
        <v>63</v>
      </c>
      <c r="C12" s="16" t="s">
        <v>36</v>
      </c>
      <c r="D12" s="70">
        <f t="shared" si="0"/>
        <v>834</v>
      </c>
      <c r="E12" s="70">
        <f t="shared" si="1"/>
        <v>822</v>
      </c>
      <c r="F12" s="71">
        <v>701</v>
      </c>
      <c r="G12" s="71">
        <v>713</v>
      </c>
      <c r="H12" s="61">
        <f t="shared" si="2"/>
        <v>2</v>
      </c>
      <c r="I12" s="71">
        <v>133</v>
      </c>
      <c r="J12" s="71">
        <v>109</v>
      </c>
      <c r="K12" s="17">
        <f t="shared" ref="K12:K17" si="11">IF(ABS((I12-J12)/J12)&lt;=0.25, 2, IF(ABS((I12-J12)/J12)&lt;=0.5, 1, 0))</f>
        <v>2</v>
      </c>
      <c r="L12" s="71">
        <v>295</v>
      </c>
      <c r="M12" s="71">
        <v>886</v>
      </c>
      <c r="N12" s="17">
        <f t="shared" si="3"/>
        <v>2</v>
      </c>
      <c r="O12" s="71">
        <v>68</v>
      </c>
      <c r="P12" s="71">
        <v>50</v>
      </c>
      <c r="Q12" s="17">
        <f t="shared" si="4"/>
        <v>2</v>
      </c>
      <c r="R12" s="69">
        <v>75</v>
      </c>
      <c r="S12" s="17">
        <f t="shared" si="5"/>
        <v>1</v>
      </c>
      <c r="T12" s="69">
        <v>84</v>
      </c>
      <c r="U12" s="17">
        <f t="shared" si="6"/>
        <v>2</v>
      </c>
      <c r="V12" s="69">
        <v>11</v>
      </c>
      <c r="W12" s="60">
        <f t="shared" si="7"/>
        <v>0</v>
      </c>
      <c r="X12" s="69">
        <v>77</v>
      </c>
      <c r="Y12" s="17">
        <f t="shared" si="8"/>
        <v>1</v>
      </c>
      <c r="Z12" s="71">
        <v>1</v>
      </c>
      <c r="AA12" s="17">
        <v>0</v>
      </c>
      <c r="AB12" s="18">
        <f t="shared" si="9"/>
        <v>13</v>
      </c>
      <c r="AC12" s="35">
        <f t="shared" si="10"/>
        <v>81.25</v>
      </c>
    </row>
    <row r="13" spans="1:30" s="20" customFormat="1" ht="39.950000000000003" customHeight="1" x14ac:dyDescent="0.25">
      <c r="A13" s="14">
        <v>12</v>
      </c>
      <c r="B13" s="15" t="s">
        <v>64</v>
      </c>
      <c r="C13" s="16" t="s">
        <v>42</v>
      </c>
      <c r="D13" s="70">
        <f t="shared" si="0"/>
        <v>1198</v>
      </c>
      <c r="E13" s="70">
        <f t="shared" si="1"/>
        <v>1221</v>
      </c>
      <c r="F13" s="71">
        <v>738</v>
      </c>
      <c r="G13" s="71">
        <v>790</v>
      </c>
      <c r="H13" s="19">
        <f t="shared" si="2"/>
        <v>2</v>
      </c>
      <c r="I13" s="71">
        <v>460</v>
      </c>
      <c r="J13" s="71">
        <v>431</v>
      </c>
      <c r="K13" s="17">
        <f t="shared" si="11"/>
        <v>2</v>
      </c>
      <c r="L13" s="71">
        <v>352</v>
      </c>
      <c r="M13" s="71">
        <v>964</v>
      </c>
      <c r="N13" s="17">
        <f t="shared" si="3"/>
        <v>2</v>
      </c>
      <c r="O13" s="71">
        <v>76</v>
      </c>
      <c r="P13" s="71">
        <v>55</v>
      </c>
      <c r="Q13" s="17">
        <f t="shared" si="4"/>
        <v>2</v>
      </c>
      <c r="R13" s="69">
        <v>86</v>
      </c>
      <c r="S13" s="17">
        <f t="shared" si="5"/>
        <v>2</v>
      </c>
      <c r="T13" s="69">
        <v>73</v>
      </c>
      <c r="U13" s="17">
        <f t="shared" si="6"/>
        <v>1</v>
      </c>
      <c r="V13" s="69">
        <v>2</v>
      </c>
      <c r="W13" s="17">
        <f t="shared" si="7"/>
        <v>0</v>
      </c>
      <c r="X13" s="69">
        <v>68</v>
      </c>
      <c r="Y13" s="17">
        <f t="shared" si="8"/>
        <v>1</v>
      </c>
      <c r="Z13" s="71">
        <v>1</v>
      </c>
      <c r="AA13" s="17">
        <v>0</v>
      </c>
      <c r="AB13" s="18">
        <f t="shared" si="9"/>
        <v>13</v>
      </c>
      <c r="AC13" s="35">
        <f t="shared" si="10"/>
        <v>81.25</v>
      </c>
      <c r="AD13"/>
    </row>
    <row r="14" spans="1:30" ht="39.950000000000003" customHeight="1" x14ac:dyDescent="0.25">
      <c r="A14" s="53">
        <v>14</v>
      </c>
      <c r="B14" s="24" t="s">
        <v>65</v>
      </c>
      <c r="C14" s="25" t="s">
        <v>41</v>
      </c>
      <c r="D14" s="70">
        <f t="shared" si="0"/>
        <v>695</v>
      </c>
      <c r="E14" s="70">
        <f t="shared" si="1"/>
        <v>664</v>
      </c>
      <c r="F14" s="72">
        <v>684</v>
      </c>
      <c r="G14" s="72">
        <v>653</v>
      </c>
      <c r="H14" s="19">
        <f t="shared" si="2"/>
        <v>2</v>
      </c>
      <c r="I14" s="72">
        <v>11</v>
      </c>
      <c r="J14" s="72">
        <v>11</v>
      </c>
      <c r="K14" s="17">
        <f t="shared" si="11"/>
        <v>2</v>
      </c>
      <c r="L14" s="72">
        <v>242</v>
      </c>
      <c r="M14" s="72">
        <v>583</v>
      </c>
      <c r="N14" s="26">
        <f t="shared" si="3"/>
        <v>2</v>
      </c>
      <c r="O14" s="72">
        <v>84</v>
      </c>
      <c r="P14" s="72">
        <v>69</v>
      </c>
      <c r="Q14" s="26">
        <f t="shared" si="4"/>
        <v>2</v>
      </c>
      <c r="R14" s="73">
        <v>84</v>
      </c>
      <c r="S14" s="26">
        <f t="shared" si="5"/>
        <v>2</v>
      </c>
      <c r="T14" s="73">
        <v>79</v>
      </c>
      <c r="U14" s="26">
        <f t="shared" si="6"/>
        <v>1</v>
      </c>
      <c r="V14" s="73">
        <v>6</v>
      </c>
      <c r="W14" s="60">
        <f t="shared" si="7"/>
        <v>0</v>
      </c>
      <c r="X14" s="73">
        <v>75</v>
      </c>
      <c r="Y14" s="17">
        <f t="shared" si="8"/>
        <v>1</v>
      </c>
      <c r="Z14" s="71">
        <v>1</v>
      </c>
      <c r="AA14" s="17">
        <v>0</v>
      </c>
      <c r="AB14" s="18">
        <f t="shared" si="9"/>
        <v>13</v>
      </c>
      <c r="AC14" s="35">
        <f t="shared" si="10"/>
        <v>81.25</v>
      </c>
      <c r="AD14" s="20"/>
    </row>
    <row r="15" spans="1:30" ht="39.950000000000003" customHeight="1" x14ac:dyDescent="0.25">
      <c r="A15" s="54">
        <v>7</v>
      </c>
      <c r="B15" s="27" t="s">
        <v>66</v>
      </c>
      <c r="C15" s="28" t="s">
        <v>43</v>
      </c>
      <c r="D15" s="70">
        <f t="shared" si="0"/>
        <v>470</v>
      </c>
      <c r="E15" s="70">
        <f t="shared" si="1"/>
        <v>474</v>
      </c>
      <c r="F15" s="74">
        <v>399</v>
      </c>
      <c r="G15" s="74">
        <v>408</v>
      </c>
      <c r="H15" s="29">
        <f t="shared" si="2"/>
        <v>2</v>
      </c>
      <c r="I15" s="74">
        <v>71</v>
      </c>
      <c r="J15" s="72">
        <v>66</v>
      </c>
      <c r="K15" s="17">
        <f t="shared" si="11"/>
        <v>2</v>
      </c>
      <c r="L15" s="74">
        <v>163</v>
      </c>
      <c r="M15" s="74">
        <v>396</v>
      </c>
      <c r="N15" s="30">
        <f t="shared" si="3"/>
        <v>2</v>
      </c>
      <c r="O15" s="74">
        <v>54</v>
      </c>
      <c r="P15" s="74">
        <v>39</v>
      </c>
      <c r="Q15" s="30">
        <f t="shared" si="4"/>
        <v>2</v>
      </c>
      <c r="R15" s="75">
        <v>97</v>
      </c>
      <c r="S15" s="30">
        <f t="shared" si="5"/>
        <v>2</v>
      </c>
      <c r="T15" s="75">
        <v>66</v>
      </c>
      <c r="U15" s="30">
        <f t="shared" si="6"/>
        <v>1</v>
      </c>
      <c r="V15" s="75">
        <v>24</v>
      </c>
      <c r="W15" s="17">
        <f t="shared" si="7"/>
        <v>0</v>
      </c>
      <c r="X15" s="75">
        <v>64</v>
      </c>
      <c r="Y15" s="17">
        <f t="shared" si="8"/>
        <v>1</v>
      </c>
      <c r="Z15" s="71">
        <v>1</v>
      </c>
      <c r="AA15" s="17">
        <v>0</v>
      </c>
      <c r="AB15" s="18">
        <f t="shared" si="9"/>
        <v>13</v>
      </c>
      <c r="AC15" s="35">
        <f t="shared" si="10"/>
        <v>81.25</v>
      </c>
    </row>
    <row r="16" spans="1:30" ht="39.950000000000003" customHeight="1" x14ac:dyDescent="0.25">
      <c r="A16" s="54">
        <v>5</v>
      </c>
      <c r="B16" s="27" t="s">
        <v>67</v>
      </c>
      <c r="C16" s="28" t="s">
        <v>46</v>
      </c>
      <c r="D16" s="70">
        <f t="shared" si="0"/>
        <v>288</v>
      </c>
      <c r="E16" s="70">
        <f t="shared" si="1"/>
        <v>310</v>
      </c>
      <c r="F16" s="76">
        <v>258</v>
      </c>
      <c r="G16" s="74">
        <v>282</v>
      </c>
      <c r="H16" s="29">
        <f t="shared" si="2"/>
        <v>2</v>
      </c>
      <c r="I16" s="76">
        <v>30</v>
      </c>
      <c r="J16" s="74">
        <v>28</v>
      </c>
      <c r="K16" s="17">
        <f t="shared" si="11"/>
        <v>2</v>
      </c>
      <c r="L16" s="74">
        <v>78</v>
      </c>
      <c r="M16" s="74">
        <v>274</v>
      </c>
      <c r="N16" s="30">
        <f t="shared" si="3"/>
        <v>2</v>
      </c>
      <c r="O16" s="74">
        <v>131</v>
      </c>
      <c r="P16" s="74">
        <v>60</v>
      </c>
      <c r="Q16" s="30">
        <f t="shared" si="4"/>
        <v>2</v>
      </c>
      <c r="R16" s="75">
        <v>77</v>
      </c>
      <c r="S16" s="30">
        <f t="shared" si="5"/>
        <v>1</v>
      </c>
      <c r="T16" s="75">
        <v>75</v>
      </c>
      <c r="U16" s="30">
        <f t="shared" si="6"/>
        <v>1</v>
      </c>
      <c r="V16" s="75">
        <v>2</v>
      </c>
      <c r="W16" s="17">
        <f t="shared" si="7"/>
        <v>0</v>
      </c>
      <c r="X16" s="75">
        <v>55</v>
      </c>
      <c r="Y16" s="17">
        <f t="shared" si="8"/>
        <v>0</v>
      </c>
      <c r="Z16" s="71">
        <v>1</v>
      </c>
      <c r="AA16" s="17">
        <v>0</v>
      </c>
      <c r="AB16" s="18">
        <f>SUM(H16, K16, N16, Q16, S16, Z16, U16)</f>
        <v>11</v>
      </c>
      <c r="AC16" s="35">
        <f>AB16/14*100</f>
        <v>78.571428571428569</v>
      </c>
    </row>
    <row r="17" spans="1:29" ht="39.950000000000003" customHeight="1" x14ac:dyDescent="0.25">
      <c r="A17" s="54">
        <v>2</v>
      </c>
      <c r="B17" s="27" t="s">
        <v>37</v>
      </c>
      <c r="C17" s="28" t="s">
        <v>38</v>
      </c>
      <c r="D17" s="70">
        <f t="shared" si="0"/>
        <v>213</v>
      </c>
      <c r="E17" s="70">
        <f t="shared" si="1"/>
        <v>187</v>
      </c>
      <c r="F17" s="74">
        <v>208</v>
      </c>
      <c r="G17" s="74">
        <v>182</v>
      </c>
      <c r="H17" s="29">
        <f t="shared" si="2"/>
        <v>1</v>
      </c>
      <c r="I17" s="74">
        <v>5</v>
      </c>
      <c r="J17" s="74">
        <v>5</v>
      </c>
      <c r="K17" s="17">
        <f t="shared" si="11"/>
        <v>2</v>
      </c>
      <c r="L17" s="74">
        <v>116</v>
      </c>
      <c r="M17" s="74">
        <v>240</v>
      </c>
      <c r="N17" s="30">
        <f t="shared" si="3"/>
        <v>2</v>
      </c>
      <c r="O17" s="74">
        <v>35</v>
      </c>
      <c r="P17" s="74">
        <v>27</v>
      </c>
      <c r="Q17" s="30">
        <f t="shared" si="4"/>
        <v>2</v>
      </c>
      <c r="R17" s="75">
        <v>70</v>
      </c>
      <c r="S17" s="30">
        <f t="shared" si="5"/>
        <v>1</v>
      </c>
      <c r="T17" s="75">
        <v>83</v>
      </c>
      <c r="U17" s="30">
        <f t="shared" si="6"/>
        <v>2</v>
      </c>
      <c r="V17" s="75">
        <v>0</v>
      </c>
      <c r="W17" s="17">
        <f t="shared" si="7"/>
        <v>0</v>
      </c>
      <c r="X17" s="75">
        <v>69</v>
      </c>
      <c r="Y17" s="30">
        <f t="shared" si="8"/>
        <v>1</v>
      </c>
      <c r="Z17" s="71">
        <v>1</v>
      </c>
      <c r="AA17" s="17">
        <v>0</v>
      </c>
      <c r="AB17" s="18">
        <f>SUM(H17, K17, N17, Q17,  Y17, S17, U17, Z17)</f>
        <v>12</v>
      </c>
      <c r="AC17" s="35">
        <f>AB17/16*100</f>
        <v>75</v>
      </c>
    </row>
    <row r="18" spans="1:29" x14ac:dyDescent="0.25"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</row>
    <row r="19" spans="1:29" ht="18.75" customHeight="1" x14ac:dyDescent="0.3">
      <c r="A19" s="33"/>
      <c r="B19" s="33"/>
      <c r="C19" s="55"/>
      <c r="D19" s="34"/>
      <c r="E19" s="34"/>
      <c r="F19" s="34"/>
      <c r="G19" s="34"/>
      <c r="H19" s="34"/>
      <c r="I19" s="33"/>
      <c r="J19" s="34"/>
      <c r="K19" s="33"/>
      <c r="L19" s="33"/>
      <c r="M19" s="33"/>
      <c r="N19" s="33"/>
      <c r="O19" s="33"/>
      <c r="P19" s="33"/>
      <c r="Q19" s="21" t="s">
        <v>45</v>
      </c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3">
        <f>AVERAGE(AB3:AB17)</f>
        <v>13.6</v>
      </c>
      <c r="AC19" s="38">
        <f>AVERAGE(AC3:AC17)</f>
        <v>87.202380952380963</v>
      </c>
    </row>
    <row r="20" spans="1:29" ht="15.75" thickBot="1" x14ac:dyDescent="0.3"/>
    <row r="21" spans="1:29" x14ac:dyDescent="0.25">
      <c r="W21" s="45"/>
      <c r="X21" s="44" t="s">
        <v>50</v>
      </c>
      <c r="Y21" s="39"/>
      <c r="Z21" s="39"/>
      <c r="AA21" s="39"/>
      <c r="AB21" s="39"/>
      <c r="AC21" s="40"/>
    </row>
    <row r="22" spans="1:29" x14ac:dyDescent="0.25">
      <c r="W22" s="46"/>
      <c r="X22" s="50" t="s">
        <v>52</v>
      </c>
      <c r="Y22" s="36"/>
      <c r="Z22" s="36"/>
      <c r="AA22" s="36"/>
      <c r="AB22" s="36"/>
      <c r="AC22" s="41"/>
    </row>
    <row r="23" spans="1:29" ht="15.75" thickBot="1" x14ac:dyDescent="0.3">
      <c r="W23" s="47"/>
      <c r="X23" s="49" t="s">
        <v>51</v>
      </c>
      <c r="Y23" s="42"/>
      <c r="Z23" s="42"/>
      <c r="AA23" s="42"/>
      <c r="AB23" s="42"/>
      <c r="AC23" s="43"/>
    </row>
  </sheetData>
  <autoFilter ref="A1:AC17">
    <sortState ref="A2:AC17">
      <sortCondition descending="1" ref="AC1:AC17"/>
    </sortState>
  </autoFilter>
  <sortState ref="B4:AC17">
    <sortCondition descending="1" ref="AC3"/>
  </sortState>
  <pageMargins left="0.70000004768371604" right="0.70000004768371604" top="0.75" bottom="0.75" header="0.30000001192092901" footer="0.30000001192092901"/>
  <pageSetup paperSize="9" fitToWidth="0" fitToHeight="0" orientation="portrait" r:id="rId1"/>
  <ignoredErrors>
    <ignoredError sqref="AC8 AB16:AC16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18"/>
  <sheetViews>
    <sheetView tabSelected="1" workbookViewId="0">
      <selection activeCell="W30" sqref="W30"/>
    </sheetView>
  </sheetViews>
  <sheetFormatPr defaultRowHeight="15" x14ac:dyDescent="0.25"/>
  <cols>
    <col min="2" max="2" width="13.85546875" customWidth="1"/>
    <col min="3" max="3" width="15.7109375" customWidth="1"/>
    <col min="4" max="4" width="17.5703125" customWidth="1"/>
  </cols>
  <sheetData>
    <row r="2" spans="2:4" ht="60" x14ac:dyDescent="0.25">
      <c r="B2" s="65" t="s">
        <v>55</v>
      </c>
      <c r="C2" s="66" t="s">
        <v>56</v>
      </c>
      <c r="D2" s="67" t="s">
        <v>68</v>
      </c>
    </row>
    <row r="3" spans="2:4" x14ac:dyDescent="0.25">
      <c r="B3" s="62" t="s">
        <v>30</v>
      </c>
      <c r="C3" s="63">
        <v>100</v>
      </c>
      <c r="D3" s="64">
        <v>100</v>
      </c>
    </row>
    <row r="4" spans="2:4" x14ac:dyDescent="0.25">
      <c r="B4" s="62" t="s">
        <v>34</v>
      </c>
      <c r="C4" s="63">
        <v>100</v>
      </c>
      <c r="D4" s="64">
        <v>93.8</v>
      </c>
    </row>
    <row r="5" spans="2:4" x14ac:dyDescent="0.25">
      <c r="B5" s="62" t="s">
        <v>32</v>
      </c>
      <c r="C5" s="63">
        <v>100</v>
      </c>
      <c r="D5" s="64">
        <v>93.8</v>
      </c>
    </row>
    <row r="6" spans="2:4" x14ac:dyDescent="0.25">
      <c r="B6" s="62" t="s">
        <v>44</v>
      </c>
      <c r="C6" s="63">
        <v>100</v>
      </c>
      <c r="D6" s="64">
        <v>93.8</v>
      </c>
    </row>
    <row r="7" spans="2:4" x14ac:dyDescent="0.25">
      <c r="B7" s="62" t="s">
        <v>49</v>
      </c>
      <c r="C7" s="63">
        <v>90</v>
      </c>
      <c r="D7" s="64">
        <v>92.9</v>
      </c>
    </row>
    <row r="8" spans="2:4" x14ac:dyDescent="0.25">
      <c r="B8" s="62" t="s">
        <v>47</v>
      </c>
      <c r="C8" s="63">
        <v>70</v>
      </c>
      <c r="D8" s="64">
        <v>92.9</v>
      </c>
    </row>
    <row r="9" spans="2:4" x14ac:dyDescent="0.25">
      <c r="B9" s="62" t="s">
        <v>35</v>
      </c>
      <c r="C9" s="63">
        <v>100</v>
      </c>
      <c r="D9" s="64">
        <v>87.5</v>
      </c>
    </row>
    <row r="10" spans="2:4" x14ac:dyDescent="0.25">
      <c r="B10" s="62" t="s">
        <v>39</v>
      </c>
      <c r="C10" s="63">
        <v>85.71</v>
      </c>
      <c r="D10" s="64">
        <v>87.5</v>
      </c>
    </row>
    <row r="11" spans="2:4" x14ac:dyDescent="0.25">
      <c r="B11" s="62" t="s">
        <v>40</v>
      </c>
      <c r="C11" s="63">
        <v>85.71</v>
      </c>
      <c r="D11" s="64">
        <v>87.5</v>
      </c>
    </row>
    <row r="12" spans="2:4" x14ac:dyDescent="0.25">
      <c r="B12" s="62" t="s">
        <v>36</v>
      </c>
      <c r="C12" s="63">
        <v>92.86</v>
      </c>
      <c r="D12" s="64">
        <v>81.3</v>
      </c>
    </row>
    <row r="13" spans="2:4" x14ac:dyDescent="0.25">
      <c r="B13" s="62" t="s">
        <v>42</v>
      </c>
      <c r="C13" s="63">
        <v>85.71</v>
      </c>
      <c r="D13" s="64">
        <v>81.3</v>
      </c>
    </row>
    <row r="14" spans="2:4" x14ac:dyDescent="0.25">
      <c r="B14" s="62" t="s">
        <v>41</v>
      </c>
      <c r="C14" s="63">
        <v>85.71</v>
      </c>
      <c r="D14" s="64">
        <v>81.3</v>
      </c>
    </row>
    <row r="15" spans="2:4" x14ac:dyDescent="0.25">
      <c r="B15" s="62" t="s">
        <v>43</v>
      </c>
      <c r="C15" s="63">
        <v>71.430000000000007</v>
      </c>
      <c r="D15" s="64">
        <v>81.3</v>
      </c>
    </row>
    <row r="16" spans="2:4" x14ac:dyDescent="0.25">
      <c r="B16" s="62" t="s">
        <v>46</v>
      </c>
      <c r="C16" s="63">
        <v>100</v>
      </c>
      <c r="D16" s="64">
        <v>78.599999999999994</v>
      </c>
    </row>
    <row r="17" spans="2:4" x14ac:dyDescent="0.25">
      <c r="B17" s="62" t="s">
        <v>38</v>
      </c>
      <c r="C17" s="63">
        <v>78.569999999999993</v>
      </c>
      <c r="D17" s="64">
        <v>75</v>
      </c>
    </row>
    <row r="18" spans="2:4" x14ac:dyDescent="0.25">
      <c r="C18" s="68">
        <f>AVERAGE(C3:C17)</f>
        <v>89.713333333333338</v>
      </c>
      <c r="D18" s="68">
        <v>87.2</v>
      </c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"/>
  <sheetViews>
    <sheetView workbookViewId="0">
      <selection activeCell="C19" sqref="C19"/>
    </sheetView>
  </sheetViews>
  <sheetFormatPr defaultRowHeight="15" x14ac:dyDescent="0.25"/>
  <cols>
    <col min="1" max="1" width="19.85546875" customWidth="1"/>
    <col min="2" max="2" width="21.7109375" customWidth="1"/>
    <col min="3" max="3" width="21.5703125" customWidth="1"/>
  </cols>
  <sheetData>
    <row r="1" spans="1:3" ht="45" x14ac:dyDescent="0.25">
      <c r="A1" s="36"/>
      <c r="B1" s="51" t="s">
        <v>53</v>
      </c>
      <c r="C1" s="58" t="s">
        <v>54</v>
      </c>
    </row>
    <row r="2" spans="1:3" x14ac:dyDescent="0.25">
      <c r="A2" s="36" t="s">
        <v>32</v>
      </c>
      <c r="B2" s="56">
        <v>92.3</v>
      </c>
      <c r="C2" s="59">
        <v>100</v>
      </c>
    </row>
    <row r="3" spans="1:3" x14ac:dyDescent="0.25">
      <c r="A3" s="36" t="s">
        <v>34</v>
      </c>
      <c r="B3" s="56">
        <v>92.9</v>
      </c>
      <c r="C3" s="59">
        <v>100</v>
      </c>
    </row>
    <row r="4" spans="1:3" x14ac:dyDescent="0.25">
      <c r="A4" s="36" t="s">
        <v>38</v>
      </c>
      <c r="B4" s="52">
        <v>85.7</v>
      </c>
      <c r="C4" s="59">
        <v>100</v>
      </c>
    </row>
    <row r="5" spans="1:3" x14ac:dyDescent="0.25">
      <c r="A5" s="36" t="s">
        <v>30</v>
      </c>
      <c r="B5" s="56">
        <v>100</v>
      </c>
      <c r="C5" s="59">
        <v>100</v>
      </c>
    </row>
    <row r="6" spans="1:3" x14ac:dyDescent="0.25">
      <c r="A6" s="36" t="s">
        <v>39</v>
      </c>
      <c r="B6" s="56">
        <v>92.9</v>
      </c>
      <c r="C6" s="59">
        <v>100</v>
      </c>
    </row>
    <row r="7" spans="1:3" x14ac:dyDescent="0.25">
      <c r="A7" s="36" t="s">
        <v>49</v>
      </c>
      <c r="B7" s="52">
        <v>100</v>
      </c>
      <c r="C7" s="59">
        <v>100</v>
      </c>
    </row>
    <row r="8" spans="1:3" x14ac:dyDescent="0.25">
      <c r="A8" s="36" t="s">
        <v>40</v>
      </c>
      <c r="B8" s="56">
        <v>92.3</v>
      </c>
      <c r="C8" s="59">
        <v>100</v>
      </c>
    </row>
    <row r="9" spans="1:3" x14ac:dyDescent="0.25">
      <c r="A9" s="36" t="s">
        <v>41</v>
      </c>
      <c r="B9" s="56">
        <v>78.599999999999994</v>
      </c>
      <c r="C9" s="59">
        <v>93.75</v>
      </c>
    </row>
    <row r="10" spans="1:3" x14ac:dyDescent="0.25">
      <c r="A10" s="36" t="s">
        <v>36</v>
      </c>
      <c r="B10" s="56">
        <v>85.7</v>
      </c>
      <c r="C10" s="59">
        <v>93.75</v>
      </c>
    </row>
    <row r="11" spans="1:3" x14ac:dyDescent="0.25">
      <c r="A11" s="36" t="s">
        <v>35</v>
      </c>
      <c r="B11" s="56">
        <v>100</v>
      </c>
      <c r="C11" s="59">
        <v>93.75</v>
      </c>
    </row>
    <row r="12" spans="1:3" x14ac:dyDescent="0.25">
      <c r="A12" s="36" t="s">
        <v>42</v>
      </c>
      <c r="B12" s="52">
        <v>92.9</v>
      </c>
      <c r="C12" s="59">
        <v>93.8</v>
      </c>
    </row>
    <row r="13" spans="1:3" x14ac:dyDescent="0.25">
      <c r="A13" s="36" t="s">
        <v>46</v>
      </c>
      <c r="B13" s="56">
        <v>42.9</v>
      </c>
      <c r="C13" s="59">
        <v>81.3</v>
      </c>
    </row>
    <row r="14" spans="1:3" x14ac:dyDescent="0.25">
      <c r="A14" s="36" t="s">
        <v>47</v>
      </c>
      <c r="B14" s="52">
        <v>57.1</v>
      </c>
      <c r="C14" s="59">
        <v>81.25</v>
      </c>
    </row>
    <row r="15" spans="1:3" x14ac:dyDescent="0.25">
      <c r="A15" s="36" t="s">
        <v>43</v>
      </c>
      <c r="B15" s="56">
        <v>71.400000000000006</v>
      </c>
      <c r="C15" s="59">
        <v>75</v>
      </c>
    </row>
    <row r="16" spans="1:3" x14ac:dyDescent="0.25">
      <c r="A16" s="36" t="s">
        <v>44</v>
      </c>
      <c r="B16" s="56">
        <v>42.9</v>
      </c>
      <c r="C16" s="59">
        <v>56.25</v>
      </c>
    </row>
    <row r="17" spans="1:3" x14ac:dyDescent="0.25">
      <c r="C17" s="57"/>
    </row>
    <row r="18" spans="1:3" x14ac:dyDescent="0.25">
      <c r="C18" s="57"/>
    </row>
    <row r="19" spans="1:3" x14ac:dyDescent="0.25">
      <c r="A19" s="37" t="s">
        <v>48</v>
      </c>
      <c r="B19" s="48">
        <f>AVERAGE(B2:B16)</f>
        <v>81.84</v>
      </c>
      <c r="C19" s="48">
        <f>AVERAGE(C2:C16)</f>
        <v>91.256666666666661</v>
      </c>
    </row>
  </sheetData>
  <sortState ref="A2:C16">
    <sortCondition ref="B2"/>
  </sortState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25.02.2025</vt:lpstr>
      <vt:lpstr>Динамика1</vt:lpstr>
      <vt:lpstr>Динамика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HP</cp:lastModifiedBy>
  <dcterms:created xsi:type="dcterms:W3CDTF">2023-03-01T04:34:36Z</dcterms:created>
  <dcterms:modified xsi:type="dcterms:W3CDTF">2025-02-26T02:00:08Z</dcterms:modified>
</cp:coreProperties>
</file>